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ylesmarino/Desktop/myles/invest/public/ccld/"/>
    </mc:Choice>
  </mc:AlternateContent>
  <xr:revisionPtr revIDLastSave="0" documentId="13_ncr:1_{2546D84D-F5F0-3844-8044-8DB17281F00D}" xr6:coauthVersionLast="47" xr6:coauthVersionMax="47" xr10:uidLastSave="{00000000-0000-0000-0000-000000000000}"/>
  <bookViews>
    <workbookView xWindow="0" yWindow="740" windowWidth="29400" windowHeight="18380" activeTab="1" xr2:uid="{0266F580-0A48-7343-973A-900636BB5C12}"/>
  </bookViews>
  <sheets>
    <sheet name="historicals" sheetId="5" r:id="rId1"/>
    <sheet name="Model" sheetId="6" r:id="rId2"/>
    <sheet name="is" sheetId="2" r:id="rId3"/>
    <sheet name="bs" sheetId="3" r:id="rId4"/>
    <sheet name="cf" sheetId="4" r:id="rId5"/>
    <sheet name="vals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6" l="1"/>
  <c r="N3" i="6"/>
  <c r="A40" i="6"/>
  <c r="G33" i="6"/>
  <c r="G31" i="6"/>
  <c r="H16" i="6"/>
  <c r="H21" i="6"/>
  <c r="I21" i="6"/>
  <c r="J21" i="6"/>
  <c r="K21" i="6"/>
  <c r="G21" i="6"/>
  <c r="C6" i="6"/>
  <c r="F5" i="6" s="1"/>
  <c r="Q4" i="6" s="1"/>
  <c r="Q5" i="6" s="1"/>
  <c r="H28" i="6"/>
  <c r="I28" i="6"/>
  <c r="J28" i="6"/>
  <c r="K28" i="6"/>
  <c r="G28" i="6"/>
  <c r="F28" i="6"/>
  <c r="F24" i="6"/>
  <c r="H25" i="6"/>
  <c r="H24" i="6" s="1"/>
  <c r="I25" i="6"/>
  <c r="I24" i="6" s="1"/>
  <c r="J25" i="6"/>
  <c r="J24" i="6" s="1"/>
  <c r="K25" i="6"/>
  <c r="K24" i="6" s="1"/>
  <c r="G25" i="6"/>
  <c r="G24" i="6" s="1"/>
  <c r="D48" i="6"/>
  <c r="E48" i="6"/>
  <c r="F48" i="6"/>
  <c r="C48" i="6"/>
  <c r="I16" i="6"/>
  <c r="J16" i="6"/>
  <c r="K16" i="6"/>
  <c r="G16" i="6"/>
  <c r="C9" i="6"/>
  <c r="D9" i="6"/>
  <c r="C12" i="6"/>
  <c r="D12" i="6"/>
  <c r="C15" i="6"/>
  <c r="D15" i="6"/>
  <c r="C21" i="6"/>
  <c r="D21" i="6"/>
  <c r="C31" i="6"/>
  <c r="D31" i="6"/>
  <c r="C34" i="6"/>
  <c r="D34" i="6"/>
  <c r="C36" i="6"/>
  <c r="D36" i="6"/>
  <c r="C37" i="6"/>
  <c r="D37" i="6"/>
  <c r="C42" i="6"/>
  <c r="D42" i="6"/>
  <c r="C43" i="6"/>
  <c r="D43" i="6"/>
  <c r="C44" i="6"/>
  <c r="D44" i="6"/>
  <c r="F44" i="6"/>
  <c r="E44" i="6"/>
  <c r="F43" i="6"/>
  <c r="E43" i="6"/>
  <c r="F42" i="6"/>
  <c r="E42" i="6"/>
  <c r="F37" i="6"/>
  <c r="G37" i="6" s="1"/>
  <c r="H37" i="6" s="1"/>
  <c r="I37" i="6" s="1"/>
  <c r="J37" i="6" s="1"/>
  <c r="K37" i="6" s="1"/>
  <c r="E37" i="6"/>
  <c r="F36" i="6"/>
  <c r="E36" i="6"/>
  <c r="F34" i="6"/>
  <c r="E34" i="6"/>
  <c r="F31" i="6"/>
  <c r="E31" i="6"/>
  <c r="F21" i="6"/>
  <c r="E21" i="6"/>
  <c r="F15" i="6"/>
  <c r="E15" i="6"/>
  <c r="F12" i="6"/>
  <c r="E12" i="6"/>
  <c r="F9" i="6"/>
  <c r="G9" i="6" s="1"/>
  <c r="G15" i="6" s="1"/>
  <c r="G18" i="6" s="1"/>
  <c r="E9" i="6"/>
  <c r="D24" i="5"/>
  <c r="E24" i="5"/>
  <c r="F24" i="5"/>
  <c r="G24" i="5"/>
  <c r="H24" i="5"/>
  <c r="H28" i="5" s="1"/>
  <c r="I24" i="5"/>
  <c r="I28" i="5" s="1"/>
  <c r="J24" i="5"/>
  <c r="J28" i="5" s="1"/>
  <c r="K24" i="5"/>
  <c r="K28" i="5" s="1"/>
  <c r="L24" i="5"/>
  <c r="M24" i="5"/>
  <c r="N24" i="5"/>
  <c r="O24" i="5"/>
  <c r="P24" i="5"/>
  <c r="P28" i="5" s="1"/>
  <c r="D25" i="5"/>
  <c r="D28" i="5" s="1"/>
  <c r="E25" i="5"/>
  <c r="E28" i="5" s="1"/>
  <c r="F25" i="5"/>
  <c r="F28" i="5" s="1"/>
  <c r="G25" i="5"/>
  <c r="H25" i="5"/>
  <c r="I25" i="5"/>
  <c r="J25" i="5"/>
  <c r="K25" i="5"/>
  <c r="L25" i="5"/>
  <c r="L28" i="5" s="1"/>
  <c r="M25" i="5"/>
  <c r="M28" i="5" s="1"/>
  <c r="N25" i="5"/>
  <c r="N28" i="5" s="1"/>
  <c r="O25" i="5"/>
  <c r="P25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G28" i="5"/>
  <c r="O28" i="5"/>
  <c r="C28" i="5"/>
  <c r="C27" i="5"/>
  <c r="A22" i="5"/>
  <c r="C26" i="5"/>
  <c r="C25" i="5"/>
  <c r="C24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C20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C19" i="5"/>
  <c r="C18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C15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C13" i="5"/>
  <c r="C12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C16" i="5"/>
  <c r="D9" i="5"/>
  <c r="E9" i="5"/>
  <c r="F9" i="5"/>
  <c r="G9" i="5"/>
  <c r="H9" i="5"/>
  <c r="I9" i="5"/>
  <c r="J9" i="5"/>
  <c r="K9" i="5"/>
  <c r="L9" i="5"/>
  <c r="M9" i="5"/>
  <c r="M10" i="5" s="1"/>
  <c r="N9" i="5"/>
  <c r="O9" i="5"/>
  <c r="P9" i="5"/>
  <c r="C9" i="5"/>
  <c r="D6" i="5"/>
  <c r="E6" i="5"/>
  <c r="F6" i="5"/>
  <c r="G6" i="5"/>
  <c r="H6" i="5"/>
  <c r="I6" i="5"/>
  <c r="J6" i="5"/>
  <c r="K6" i="5"/>
  <c r="L6" i="5"/>
  <c r="M6" i="5"/>
  <c r="N6" i="5"/>
  <c r="O6" i="5"/>
  <c r="P6" i="5"/>
  <c r="C6" i="5"/>
  <c r="D3" i="5"/>
  <c r="E3" i="5"/>
  <c r="F3" i="5"/>
  <c r="F4" i="5" s="1"/>
  <c r="G3" i="5"/>
  <c r="G4" i="5" s="1"/>
  <c r="H3" i="5"/>
  <c r="I3" i="5"/>
  <c r="I10" i="5" s="1"/>
  <c r="J3" i="5"/>
  <c r="J4" i="5" s="1"/>
  <c r="K3" i="5"/>
  <c r="L3" i="5"/>
  <c r="M3" i="5"/>
  <c r="N3" i="5"/>
  <c r="N4" i="5" s="1"/>
  <c r="O3" i="5"/>
  <c r="O4" i="5" s="1"/>
  <c r="P3" i="5"/>
  <c r="C3" i="5"/>
  <c r="C21" i="1"/>
  <c r="G8" i="1"/>
  <c r="G10" i="1" s="1"/>
  <c r="C9" i="1"/>
  <c r="C11" i="1" s="1"/>
  <c r="C8" i="1"/>
  <c r="G13" i="1" s="1"/>
  <c r="F40" i="6" l="1"/>
  <c r="C40" i="6"/>
  <c r="I31" i="6"/>
  <c r="J31" i="6"/>
  <c r="E40" i="6"/>
  <c r="G34" i="6"/>
  <c r="H34" i="6" s="1"/>
  <c r="I34" i="6" s="1"/>
  <c r="J34" i="6" s="1"/>
  <c r="K34" i="6" s="1"/>
  <c r="N7" i="6" s="1"/>
  <c r="D40" i="6"/>
  <c r="G42" i="6"/>
  <c r="G46" i="6" s="1"/>
  <c r="G51" i="6" s="1"/>
  <c r="H31" i="6"/>
  <c r="G36" i="6"/>
  <c r="G45" i="6" s="1"/>
  <c r="K31" i="6"/>
  <c r="C49" i="6"/>
  <c r="D49" i="6"/>
  <c r="F49" i="6"/>
  <c r="E49" i="6"/>
  <c r="H9" i="6"/>
  <c r="G12" i="6"/>
  <c r="C13" i="6"/>
  <c r="D10" i="6"/>
  <c r="E17" i="6"/>
  <c r="F38" i="6"/>
  <c r="D38" i="6"/>
  <c r="E10" i="6"/>
  <c r="C17" i="6"/>
  <c r="D33" i="6"/>
  <c r="C33" i="6"/>
  <c r="C38" i="6"/>
  <c r="D17" i="6"/>
  <c r="D13" i="6"/>
  <c r="F10" i="6"/>
  <c r="F33" i="6"/>
  <c r="E38" i="6"/>
  <c r="F13" i="6"/>
  <c r="F17" i="6"/>
  <c r="E13" i="6"/>
  <c r="E33" i="6"/>
  <c r="J10" i="5"/>
  <c r="C10" i="5"/>
  <c r="I4" i="5"/>
  <c r="M4" i="5"/>
  <c r="E4" i="5"/>
  <c r="P7" i="5"/>
  <c r="H7" i="5"/>
  <c r="F10" i="5"/>
  <c r="D7" i="5"/>
  <c r="E10" i="5"/>
  <c r="K10" i="5"/>
  <c r="M7" i="5"/>
  <c r="L10" i="5"/>
  <c r="D10" i="5"/>
  <c r="N10" i="5"/>
  <c r="L4" i="5"/>
  <c r="K4" i="5"/>
  <c r="N7" i="5"/>
  <c r="F7" i="5"/>
  <c r="P4" i="5"/>
  <c r="H4" i="5"/>
  <c r="E7" i="5"/>
  <c r="C7" i="5"/>
  <c r="P10" i="5"/>
  <c r="H10" i="5"/>
  <c r="L7" i="5"/>
  <c r="D4" i="5"/>
  <c r="I7" i="5"/>
  <c r="O10" i="5"/>
  <c r="G10" i="5"/>
  <c r="G7" i="5"/>
  <c r="K7" i="5"/>
  <c r="O7" i="5"/>
  <c r="J7" i="5"/>
  <c r="C15" i="1"/>
  <c r="C16" i="1" s="1"/>
  <c r="G16" i="1"/>
  <c r="G14" i="1"/>
  <c r="G17" i="1" s="1"/>
  <c r="G4" i="1"/>
  <c r="G5" i="1" s="1"/>
  <c r="G38" i="6" l="1"/>
  <c r="G40" i="6"/>
  <c r="H15" i="6"/>
  <c r="H18" i="6" s="1"/>
  <c r="H36" i="6"/>
  <c r="H45" i="6" s="1"/>
  <c r="G19" i="6"/>
  <c r="H12" i="6"/>
  <c r="H33" i="6"/>
  <c r="H42" i="6" s="1"/>
  <c r="H46" i="6" s="1"/>
  <c r="H19" i="6"/>
  <c r="I9" i="6"/>
  <c r="C45" i="6"/>
  <c r="C46" i="6" s="1"/>
  <c r="C17" i="1"/>
  <c r="C18" i="1" s="1"/>
  <c r="C22" i="1"/>
  <c r="C23" i="1" s="1"/>
  <c r="H51" i="6" l="1"/>
  <c r="Q7" i="6"/>
  <c r="H40" i="6"/>
  <c r="H38" i="6"/>
  <c r="I15" i="6"/>
  <c r="I18" i="6" s="1"/>
  <c r="I36" i="6"/>
  <c r="I45" i="6" s="1"/>
  <c r="I33" i="6"/>
  <c r="I42" i="6" s="1"/>
  <c r="I46" i="6" s="1"/>
  <c r="I19" i="6"/>
  <c r="J9" i="6"/>
  <c r="I12" i="6"/>
  <c r="E45" i="6"/>
  <c r="E46" i="6" s="1"/>
  <c r="F45" i="6"/>
  <c r="F46" i="6" s="1"/>
  <c r="D45" i="6"/>
  <c r="D46" i="6" s="1"/>
  <c r="I51" i="6" l="1"/>
  <c r="I40" i="6"/>
  <c r="I38" i="6"/>
  <c r="J15" i="6"/>
  <c r="J18" i="6" s="1"/>
  <c r="J19" i="6" s="1"/>
  <c r="J36" i="6"/>
  <c r="J45" i="6" s="1"/>
  <c r="J33" i="6"/>
  <c r="J42" i="6" s="1"/>
  <c r="K9" i="6"/>
  <c r="J12" i="6"/>
  <c r="J46" i="6" l="1"/>
  <c r="J51" i="6"/>
  <c r="J40" i="6"/>
  <c r="J38" i="6"/>
  <c r="K15" i="6"/>
  <c r="K18" i="6" s="1"/>
  <c r="K36" i="6"/>
  <c r="K45" i="6" s="1"/>
  <c r="K33" i="6"/>
  <c r="K42" i="6" s="1"/>
  <c r="K46" i="6" s="1"/>
  <c r="K19" i="6"/>
  <c r="K12" i="6"/>
  <c r="K51" i="6" l="1"/>
  <c r="K38" i="6"/>
  <c r="K40" i="6"/>
  <c r="N6" i="6" l="1"/>
  <c r="N8" i="6" s="1"/>
  <c r="Q8" i="6" s="1"/>
</calcChain>
</file>

<file path=xl/sharedStrings.xml><?xml version="1.0" encoding="utf-8"?>
<sst xmlns="http://schemas.openxmlformats.org/spreadsheetml/2006/main" count="265" uniqueCount="214">
  <si>
    <t>Common</t>
  </si>
  <si>
    <t>Shares Out</t>
  </si>
  <si>
    <t>Price</t>
  </si>
  <si>
    <t>Pref A</t>
  </si>
  <si>
    <t>Pref B</t>
  </si>
  <si>
    <t>Pref A Redeem</t>
  </si>
  <si>
    <t>Liquidation</t>
  </si>
  <si>
    <t>Dividends</t>
  </si>
  <si>
    <t>Total Redemption</t>
  </si>
  <si>
    <t>Cost Savings</t>
  </si>
  <si>
    <t>OI</t>
  </si>
  <si>
    <t>New OI</t>
  </si>
  <si>
    <t>Interest</t>
  </si>
  <si>
    <t>Pref Dividends</t>
  </si>
  <si>
    <t>Pre-tax</t>
  </si>
  <si>
    <t>Old</t>
  </si>
  <si>
    <t>New</t>
  </si>
  <si>
    <t>Earnings Per Share</t>
  </si>
  <si>
    <t>Common Swap Per Pref</t>
  </si>
  <si>
    <t>Trade</t>
  </si>
  <si>
    <t>Buy 1 Pref</t>
  </si>
  <si>
    <t>Get common swap</t>
  </si>
  <si>
    <t>Price/Share</t>
  </si>
  <si>
    <t>P/E</t>
  </si>
  <si>
    <t>Buying shares</t>
  </si>
  <si>
    <t>Buy 1 share</t>
  </si>
  <si>
    <t>Eanrings per share</t>
  </si>
  <si>
    <t>p/e</t>
  </si>
  <si>
    <t>Income Statement | TIKR.com</t>
  </si>
  <si>
    <t>LTM</t>
  </si>
  <si>
    <t>Revenues</t>
  </si>
  <si>
    <t>Total Revenues</t>
  </si>
  <si>
    <t>   % Change YoY</t>
  </si>
  <si>
    <t>Cost of Goods Sold</t>
  </si>
  <si>
    <t>Gross Profit</t>
  </si>
  <si>
    <t>   % Gross Margins</t>
  </si>
  <si>
    <t>Selling General &amp; Admin Expenses</t>
  </si>
  <si>
    <t>R&amp;D Expenses</t>
  </si>
  <si>
    <t>Depreciation &amp; Amortization</t>
  </si>
  <si>
    <t>Other Operating Expenses</t>
  </si>
  <si>
    <t>Total Operating Expenses</t>
  </si>
  <si>
    <t>Operating Income</t>
  </si>
  <si>
    <t>   % Operating Margins</t>
  </si>
  <si>
    <t>Interest Expense</t>
  </si>
  <si>
    <t>Interest And Investment Income</t>
  </si>
  <si>
    <t>Currency Exchange Gains (Loss)</t>
  </si>
  <si>
    <t>Other Non Operating Income (Expenses)</t>
  </si>
  <si>
    <t>EBT Excl. Unusual Items</t>
  </si>
  <si>
    <t>Merger &amp; Restructuring Charges</t>
  </si>
  <si>
    <t>Impairment of Goodwill</t>
  </si>
  <si>
    <t>Asset Writedown</t>
  </si>
  <si>
    <t>Other Unusual Items</t>
  </si>
  <si>
    <t>EBT Incl. Unusual Items</t>
  </si>
  <si>
    <t>Income Tax Expense</t>
  </si>
  <si>
    <t>Earnings From Continuing Operations</t>
  </si>
  <si>
    <t>Net Income to Company</t>
  </si>
  <si>
    <t>Net Income</t>
  </si>
  <si>
    <t>Preferred Dividend and Other Adjustments</t>
  </si>
  <si>
    <t>Net Income to Common Incl Extra Items</t>
  </si>
  <si>
    <t>   % Net Income to Common Incl Extra Items Margins</t>
  </si>
  <si>
    <t>Net Income to Common Excl. Extra Items</t>
  </si>
  <si>
    <t>   % Net Income to Common Excl. Extra Items Margins</t>
  </si>
  <si>
    <t>Supplementary Data:</t>
  </si>
  <si>
    <t>Diluted EPS Excl Extra Items</t>
  </si>
  <si>
    <t>Weighted Average Diluted Shares Outstanding</t>
  </si>
  <si>
    <t>Weighted Average Basic Shares Outstanding</t>
  </si>
  <si>
    <t>Payout Ratio %</t>
  </si>
  <si>
    <t>Basic EPS</t>
  </si>
  <si>
    <t>EBITDA</t>
  </si>
  <si>
    <t>EBITDAR</t>
  </si>
  <si>
    <t>R&amp;D Expense</t>
  </si>
  <si>
    <t>Selling and Marketing Expense</t>
  </si>
  <si>
    <t>General and Administrative Expense</t>
  </si>
  <si>
    <t>Effective Tax Rate %</t>
  </si>
  <si>
    <t>Price Factors:</t>
  </si>
  <si>
    <t>Market Cap</t>
  </si>
  <si>
    <t>Price Close</t>
  </si>
  <si>
    <t>TEV</t>
  </si>
  <si>
    <t>Balance Sheet | TIKR.com</t>
  </si>
  <si>
    <t>Cash And Equivalents</t>
  </si>
  <si>
    <t>Total Cash And Short Term Investments</t>
  </si>
  <si>
    <t>Accounts Receivable</t>
  </si>
  <si>
    <t>Notes Receivable</t>
  </si>
  <si>
    <t>Total Receivables</t>
  </si>
  <si>
    <t>Inventory</t>
  </si>
  <si>
    <t>Prepaid Expenses</t>
  </si>
  <si>
    <t>Deferred Tax Assets Current</t>
  </si>
  <si>
    <t>Restricted Cash</t>
  </si>
  <si>
    <t>Other Current Assets</t>
  </si>
  <si>
    <t>Total Current Assets</t>
  </si>
  <si>
    <t>Gross Property Plant And Equipment</t>
  </si>
  <si>
    <t>Accumulated Depreciation</t>
  </si>
  <si>
    <t>Net Property Plant And Equipment</t>
  </si>
  <si>
    <t>Goodwill</t>
  </si>
  <si>
    <t>Other Intangibles</t>
  </si>
  <si>
    <t>Deferred Tax Assets Long-Term</t>
  </si>
  <si>
    <t>Deferred Charges Long-Term</t>
  </si>
  <si>
    <t>Other Long-Term Assets</t>
  </si>
  <si>
    <t>Total Assets</t>
  </si>
  <si>
    <t>Accounts Payable</t>
  </si>
  <si>
    <t>Accrued Expenses</t>
  </si>
  <si>
    <t>Short-term Borrowings</t>
  </si>
  <si>
    <t>Current Portion of Long-Term Debt</t>
  </si>
  <si>
    <t>Current Portion of Capital Lease Obligations</t>
  </si>
  <si>
    <t>Current Income Taxes Payable</t>
  </si>
  <si>
    <t>Unearned Revenue Current</t>
  </si>
  <si>
    <t>Other Current Liabilities</t>
  </si>
  <si>
    <t>Total Current Liabilities</t>
  </si>
  <si>
    <t>Long-Term Debt</t>
  </si>
  <si>
    <t>Capital Leases</t>
  </si>
  <si>
    <t>Unearned Revenue Non Current</t>
  </si>
  <si>
    <t>Deferred Tax Liability Non Current</t>
  </si>
  <si>
    <t>Other Non Current Liabilities</t>
  </si>
  <si>
    <t>Total Liabilities</t>
  </si>
  <si>
    <t>Preferred Stock Redeemable</t>
  </si>
  <si>
    <t>Total Preferred Equity</t>
  </si>
  <si>
    <t>Common Stock</t>
  </si>
  <si>
    <t>Additional Paid In Capital</t>
  </si>
  <si>
    <t>Retained Earnings</t>
  </si>
  <si>
    <t>Treasury Stock</t>
  </si>
  <si>
    <t>Comprehensive Income and Other</t>
  </si>
  <si>
    <t>Total Common Equity</t>
  </si>
  <si>
    <t>Total Equity</t>
  </si>
  <si>
    <t>Total Liabilities And Equity</t>
  </si>
  <si>
    <t>Total Shares Out. on Filing Date</t>
  </si>
  <si>
    <t>Book Value / Share</t>
  </si>
  <si>
    <t>Tangible Book Value</t>
  </si>
  <si>
    <t>Tangible Book Value / Share</t>
  </si>
  <si>
    <t>Total Debt</t>
  </si>
  <si>
    <t>Net Debt</t>
  </si>
  <si>
    <t>Construction In Progress</t>
  </si>
  <si>
    <t>Full Time Employees</t>
  </si>
  <si>
    <t>Cash Flow Statement | TIKR.com</t>
  </si>
  <si>
    <t>Amortization of Goodwill and Intangible Assets</t>
  </si>
  <si>
    <t>Total Depreciation &amp; Amortization</t>
  </si>
  <si>
    <t>Amortization of Deferred Charges</t>
  </si>
  <si>
    <t>(Gain) Loss From Sale Of Asset</t>
  </si>
  <si>
    <t>Asset Writedown &amp; Restructuring Costs</t>
  </si>
  <si>
    <t>Stock-Based Compensation</t>
  </si>
  <si>
    <t>Provision and Write-off of Bad Debts</t>
  </si>
  <si>
    <t>Other Operating Activities</t>
  </si>
  <si>
    <t>Change In Accounts Receivable</t>
  </si>
  <si>
    <t>Change In Inventories</t>
  </si>
  <si>
    <t>Change In Accounts Payable</t>
  </si>
  <si>
    <t>Change in Other Net Operating Assets</t>
  </si>
  <si>
    <t>Cash from Operations</t>
  </si>
  <si>
    <t>Memo: Change in Net Working Capital</t>
  </si>
  <si>
    <t>Capital Expenditure</t>
  </si>
  <si>
    <t>Sale of Property, Plant, and Equipment</t>
  </si>
  <si>
    <t>Cash Acquisitions</t>
  </si>
  <si>
    <t>Sale (Purchase) of Intangible assets</t>
  </si>
  <si>
    <t>Other Investing Activities</t>
  </si>
  <si>
    <t>Cash from Investing</t>
  </si>
  <si>
    <t>Total Debt Issued</t>
  </si>
  <si>
    <t>Total Debt Repaid</t>
  </si>
  <si>
    <t>Issuance of Common Stock</t>
  </si>
  <si>
    <t>Repurchase of Common Stock</t>
  </si>
  <si>
    <t>Issuance of Preferred Stock</t>
  </si>
  <si>
    <t>Repurchase of Preferred Stock</t>
  </si>
  <si>
    <t>Preferred Dividends Paid</t>
  </si>
  <si>
    <t>Common &amp; Preferred Stock Dividends Paid</t>
  </si>
  <si>
    <t>Other Financing Activities</t>
  </si>
  <si>
    <t>Cash from Financing</t>
  </si>
  <si>
    <t>Foreign Exchange Rate Adjustments</t>
  </si>
  <si>
    <t>Net Change in Cash</t>
  </si>
  <si>
    <t>Free Cash Flow</t>
  </si>
  <si>
    <t>   % Free Cash Flow Margins</t>
  </si>
  <si>
    <t>Cash and Cash Equivalents, Beginning of Period</t>
  </si>
  <si>
    <t>Cash and Cash Equivalents, End of Period</t>
  </si>
  <si>
    <t>Cash Interest Paid</t>
  </si>
  <si>
    <t>Cash Taxes Paid</t>
  </si>
  <si>
    <t>Cash Flow per Share</t>
  </si>
  <si>
    <t>Revenue</t>
  </si>
  <si>
    <t>Gross Margin</t>
  </si>
  <si>
    <t>Operating Margin</t>
  </si>
  <si>
    <t>Rev Growth</t>
  </si>
  <si>
    <t>Shares out</t>
  </si>
  <si>
    <t>Pre-tax Equity</t>
  </si>
  <si>
    <t>PP&amp;E</t>
  </si>
  <si>
    <t>WC</t>
  </si>
  <si>
    <t>Capital</t>
  </si>
  <si>
    <t>WC as % of Rev</t>
  </si>
  <si>
    <t>Non Cash</t>
  </si>
  <si>
    <t>Capex</t>
  </si>
  <si>
    <t>Est WC change</t>
  </si>
  <si>
    <t>FCF</t>
  </si>
  <si>
    <t>Cost Savings Realized</t>
  </si>
  <si>
    <t>Operating Margin (base)</t>
  </si>
  <si>
    <t>Debt</t>
  </si>
  <si>
    <t>Pref A Dividend</t>
  </si>
  <si>
    <t>Pref B Dividend</t>
  </si>
  <si>
    <t>Pref A Dividend Rate</t>
  </si>
  <si>
    <t>Pref B Dividend Rate</t>
  </si>
  <si>
    <t>Pref Par</t>
  </si>
  <si>
    <t>Pref Accrued</t>
  </si>
  <si>
    <t>Total Owed</t>
  </si>
  <si>
    <t>Stock Price</t>
  </si>
  <si>
    <t>Pref/Stock</t>
  </si>
  <si>
    <t>Conv This year</t>
  </si>
  <si>
    <t>Conversion</t>
  </si>
  <si>
    <t>Debt paid off</t>
  </si>
  <si>
    <t>Cash Build</t>
  </si>
  <si>
    <t>Total Cash</t>
  </si>
  <si>
    <t>Multiple</t>
  </si>
  <si>
    <t>Value</t>
  </si>
  <si>
    <t>Per Share</t>
  </si>
  <si>
    <t>Pref Share Cost</t>
  </si>
  <si>
    <t>Pref to Common</t>
  </si>
  <si>
    <t>Common Cost Basis</t>
  </si>
  <si>
    <t>CAGR</t>
  </si>
  <si>
    <t>FWD Earnings</t>
  </si>
  <si>
    <t>Pref A Shares Out</t>
  </si>
  <si>
    <t>Pref B Shares Out</t>
  </si>
  <si>
    <t>D&amp;A/Restructuring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</si>
</sst>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9" x14ac:knownFonts="1">
    <font>
      <sz val="10"/>
      <color theme="1"/>
      <name val="Georgia"/>
      <family val="2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sz val="10"/>
      <color rgb="FFFF0000"/>
      <name val="Georgia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b/>
      <i/>
      <sz val="14"/>
      <color theme="1"/>
      <name val="Arial"/>
      <family val="2"/>
    </font>
    <font>
      <b/>
      <i/>
      <sz val="14"/>
      <color rgb="FF000000"/>
      <name val="Arial"/>
      <family val="2"/>
    </font>
    <font>
      <b/>
      <i/>
      <sz val="14"/>
      <color rgb="FFF44336"/>
      <name val="Arial"/>
      <family val="2"/>
    </font>
    <font>
      <sz val="14"/>
      <color rgb="FFF44336"/>
      <name val="Arial"/>
      <family val="2"/>
    </font>
    <font>
      <b/>
      <sz val="14"/>
      <color rgb="FFF44336"/>
      <name val="Arial"/>
      <family val="2"/>
    </font>
    <font>
      <i/>
      <sz val="14"/>
      <color theme="1"/>
      <name val="Arial"/>
      <family val="2"/>
    </font>
    <font>
      <i/>
      <sz val="14"/>
      <color rgb="FF000000"/>
      <name val="Arial"/>
      <family val="2"/>
    </font>
    <font>
      <i/>
      <sz val="14"/>
      <color rgb="FFF44336"/>
      <name val="Arial"/>
      <family val="2"/>
    </font>
    <font>
      <b/>
      <sz val="14"/>
      <color rgb="FFFF0000"/>
      <name val="Arial"/>
      <family val="2"/>
    </font>
    <font>
      <i/>
      <sz val="10"/>
      <color theme="1"/>
      <name val="Georgia"/>
      <family val="1"/>
    </font>
    <font>
      <sz val="10"/>
      <color rgb="FF0070C0"/>
      <name val="Georgi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8" fontId="0" fillId="0" borderId="0" xfId="0" applyNumberFormat="1"/>
    <xf numFmtId="4" fontId="0" fillId="0" borderId="0" xfId="0" applyNumberFormat="1"/>
    <xf numFmtId="0" fontId="1" fillId="0" borderId="0" xfId="0" applyFont="1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0" fontId="10" fillId="0" borderId="0" xfId="0" applyNumberFormat="1" applyFont="1"/>
    <xf numFmtId="10" fontId="9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10" fontId="15" fillId="0" borderId="0" xfId="0" applyNumberFormat="1" applyFont="1"/>
    <xf numFmtId="10" fontId="14" fillId="0" borderId="0" xfId="0" applyNumberFormat="1" applyFont="1"/>
    <xf numFmtId="0" fontId="15" fillId="0" borderId="0" xfId="0" applyFont="1"/>
    <xf numFmtId="10" fontId="11" fillId="0" borderId="0" xfId="0" applyNumberFormat="1" applyFont="1"/>
    <xf numFmtId="10" fontId="5" fillId="0" borderId="0" xfId="0" applyNumberFormat="1" applyFont="1"/>
    <xf numFmtId="8" fontId="5" fillId="0" borderId="0" xfId="0" applyNumberFormat="1" applyFont="1"/>
    <xf numFmtId="0" fontId="16" fillId="0" borderId="0" xfId="0" applyFont="1"/>
    <xf numFmtId="14" fontId="16" fillId="0" borderId="0" xfId="0" applyNumberFormat="1" applyFont="1"/>
    <xf numFmtId="4" fontId="5" fillId="0" borderId="0" xfId="0" applyNumberFormat="1" applyFont="1"/>
    <xf numFmtId="0" fontId="17" fillId="0" borderId="0" xfId="0" applyFont="1"/>
    <xf numFmtId="9" fontId="0" fillId="0" borderId="0" xfId="0" applyNumberFormat="1"/>
    <xf numFmtId="8" fontId="0" fillId="0" borderId="1" xfId="0" applyNumberFormat="1" applyBorder="1"/>
    <xf numFmtId="0" fontId="16" fillId="0" borderId="2" xfId="0" applyFont="1" applyBorder="1"/>
    <xf numFmtId="8" fontId="0" fillId="0" borderId="2" xfId="0" applyNumberFormat="1" applyBorder="1"/>
    <xf numFmtId="9" fontId="0" fillId="0" borderId="2" xfId="0" applyNumberFormat="1" applyBorder="1"/>
    <xf numFmtId="0" fontId="0" fillId="0" borderId="2" xfId="0" applyBorder="1"/>
    <xf numFmtId="8" fontId="0" fillId="0" borderId="3" xfId="0" applyNumberFormat="1" applyBorder="1"/>
    <xf numFmtId="8" fontId="0" fillId="2" borderId="0" xfId="0" applyNumberFormat="1" applyFill="1"/>
    <xf numFmtId="10" fontId="0" fillId="0" borderId="2" xfId="0" applyNumberFormat="1" applyBorder="1"/>
    <xf numFmtId="4" fontId="0" fillId="0" borderId="2" xfId="0" applyNumberFormat="1" applyBorder="1"/>
    <xf numFmtId="10" fontId="0" fillId="0" borderId="0" xfId="0" applyNumberFormat="1"/>
    <xf numFmtId="8" fontId="18" fillId="2" borderId="0" xfId="0" applyNumberFormat="1" applyFont="1" applyFill="1"/>
    <xf numFmtId="9" fontId="18" fillId="2" borderId="0" xfId="0" applyNumberFormat="1" applyFont="1" applyFill="1"/>
    <xf numFmtId="4" fontId="18" fillId="2" borderId="0" xfId="0" applyNumberFormat="1" applyFont="1" applyFill="1"/>
    <xf numFmtId="10" fontId="18" fillId="2" borderId="0" xfId="0" applyNumberFormat="1" applyFont="1" applyFill="1"/>
    <xf numFmtId="0" fontId="18" fillId="2" borderId="0" xfId="0" applyFont="1" applyFill="1"/>
    <xf numFmtId="8" fontId="0" fillId="0" borderId="4" xfId="0" applyNumberFormat="1" applyBorder="1"/>
    <xf numFmtId="4" fontId="18" fillId="0" borderId="0" xfId="0" applyNumberFormat="1" applyFont="1"/>
    <xf numFmtId="0" fontId="3" fillId="0" borderId="0" xfId="0" applyFont="1"/>
    <xf numFmtId="0" fontId="0" fillId="0" borderId="0" xfId="0"/>
    <xf numFmtId="10" fontId="18" fillId="0" borderId="0" xfId="0" applyNumberFormat="1" applyFont="1" applyFill="1"/>
    <xf numFmtId="6" fontId="18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362BB-7E4A-BA47-9957-84B3CA0F5559}">
  <dimension ref="A2:P28"/>
  <sheetViews>
    <sheetView zoomScale="125" workbookViewId="0">
      <selection activeCell="K15" sqref="K15"/>
    </sheetView>
  </sheetViews>
  <sheetFormatPr baseColWidth="10" defaultRowHeight="13" x14ac:dyDescent="0.15"/>
  <sheetData>
    <row r="2" spans="2:16" ht="18" x14ac:dyDescent="0.2">
      <c r="C2" s="25">
        <v>40908</v>
      </c>
      <c r="D2" s="25">
        <v>41274</v>
      </c>
      <c r="E2" s="25">
        <v>41639</v>
      </c>
      <c r="F2" s="25">
        <v>42004</v>
      </c>
      <c r="G2" s="25">
        <v>42369</v>
      </c>
      <c r="H2" s="25">
        <v>42735</v>
      </c>
      <c r="I2" s="25">
        <v>43100</v>
      </c>
      <c r="J2" s="25">
        <v>43465</v>
      </c>
      <c r="K2" s="25">
        <v>43830</v>
      </c>
      <c r="L2" s="25">
        <v>44196</v>
      </c>
      <c r="M2" s="25">
        <v>44561</v>
      </c>
      <c r="N2" s="25">
        <v>44926</v>
      </c>
      <c r="O2" s="25">
        <v>45291</v>
      </c>
      <c r="P2" s="24" t="s">
        <v>29</v>
      </c>
    </row>
    <row r="3" spans="2:16" x14ac:dyDescent="0.15">
      <c r="B3" t="s">
        <v>172</v>
      </c>
      <c r="C3" s="1">
        <f>is!B5</f>
        <v>10.09</v>
      </c>
      <c r="D3" s="1">
        <f>is!C5</f>
        <v>10.02</v>
      </c>
      <c r="E3" s="1">
        <f>is!D5</f>
        <v>10.47</v>
      </c>
      <c r="F3" s="1">
        <f>is!E5</f>
        <v>18.3</v>
      </c>
      <c r="G3" s="1">
        <f>is!F5</f>
        <v>23.08</v>
      </c>
      <c r="H3" s="1">
        <f>is!G5</f>
        <v>24.49</v>
      </c>
      <c r="I3" s="1">
        <f>is!H5</f>
        <v>31.81</v>
      </c>
      <c r="J3" s="1">
        <f>is!I5</f>
        <v>50.55</v>
      </c>
      <c r="K3" s="1">
        <f>is!J5</f>
        <v>64.44</v>
      </c>
      <c r="L3" s="1">
        <f>is!K5</f>
        <v>105.12</v>
      </c>
      <c r="M3" s="1">
        <f>is!L5</f>
        <v>139.6</v>
      </c>
      <c r="N3" s="1">
        <f>is!M5</f>
        <v>138.83000000000001</v>
      </c>
      <c r="O3" s="1">
        <f>is!N5</f>
        <v>117.06</v>
      </c>
      <c r="P3" s="1">
        <f>is!O5</f>
        <v>111.75</v>
      </c>
    </row>
    <row r="4" spans="2:16" x14ac:dyDescent="0.15">
      <c r="B4" s="27" t="s">
        <v>175</v>
      </c>
      <c r="D4" s="28">
        <f>D3/C3-1</f>
        <v>-6.9375619425173785E-3</v>
      </c>
      <c r="E4" s="28">
        <f t="shared" ref="E4:P4" si="0">E3/D3-1</f>
        <v>4.491017964071875E-2</v>
      </c>
      <c r="F4" s="28">
        <f t="shared" si="0"/>
        <v>0.74785100286532957</v>
      </c>
      <c r="G4" s="28">
        <f t="shared" si="0"/>
        <v>0.26120218579234966</v>
      </c>
      <c r="H4" s="28">
        <f t="shared" si="0"/>
        <v>6.1091854419410785E-2</v>
      </c>
      <c r="I4" s="28">
        <f t="shared" si="0"/>
        <v>0.29889750918742353</v>
      </c>
      <c r="J4" s="28">
        <f t="shared" si="0"/>
        <v>0.58912291732159705</v>
      </c>
      <c r="K4" s="28">
        <f t="shared" si="0"/>
        <v>0.27477744807121662</v>
      </c>
      <c r="L4" s="28">
        <f t="shared" si="0"/>
        <v>0.63128491620111737</v>
      </c>
      <c r="M4" s="28">
        <f t="shared" si="0"/>
        <v>0.32800608828006084</v>
      </c>
      <c r="N4" s="28">
        <f t="shared" si="0"/>
        <v>-5.5157593123207338E-3</v>
      </c>
      <c r="O4" s="28">
        <f t="shared" si="0"/>
        <v>-0.15681048764676231</v>
      </c>
      <c r="P4" s="28">
        <f t="shared" si="0"/>
        <v>-4.5361353152229666E-2</v>
      </c>
    </row>
    <row r="5" spans="2:16" x14ac:dyDescent="0.15">
      <c r="B5" s="27"/>
    </row>
    <row r="6" spans="2:16" x14ac:dyDescent="0.15">
      <c r="B6" t="s">
        <v>34</v>
      </c>
      <c r="C6" s="1">
        <f>is!B8</f>
        <v>5.58</v>
      </c>
      <c r="D6" s="1">
        <f>is!C8</f>
        <v>5.76</v>
      </c>
      <c r="E6" s="1">
        <f>is!D8</f>
        <v>6.2</v>
      </c>
      <c r="F6" s="1">
        <f>is!E8</f>
        <v>7.67</v>
      </c>
      <c r="G6" s="1">
        <f>is!F8</f>
        <v>11.45</v>
      </c>
      <c r="H6" s="1">
        <f>is!G8</f>
        <v>11.08</v>
      </c>
      <c r="I6" s="1">
        <f>is!H8</f>
        <v>14.13</v>
      </c>
      <c r="J6" s="1">
        <f>is!I8</f>
        <v>19.29</v>
      </c>
      <c r="K6" s="1">
        <f>is!J8</f>
        <v>23.25</v>
      </c>
      <c r="L6" s="1">
        <f>is!K8</f>
        <v>40.299999999999997</v>
      </c>
      <c r="M6" s="1">
        <f>is!L8</f>
        <v>52.68</v>
      </c>
      <c r="N6" s="1">
        <f>is!M8</f>
        <v>54.39</v>
      </c>
      <c r="O6" s="1">
        <f>is!N8</f>
        <v>46.24</v>
      </c>
      <c r="P6" s="1">
        <f>is!O8</f>
        <v>46.1</v>
      </c>
    </row>
    <row r="7" spans="2:16" x14ac:dyDescent="0.15">
      <c r="B7" s="27" t="s">
        <v>173</v>
      </c>
      <c r="C7" s="28">
        <f>C6/C3</f>
        <v>0.55302279484638261</v>
      </c>
      <c r="D7" s="28">
        <f t="shared" ref="D7:P7" si="1">D6/D3</f>
        <v>0.57485029940119758</v>
      </c>
      <c r="E7" s="28">
        <f t="shared" si="1"/>
        <v>0.59216809933142311</v>
      </c>
      <c r="F7" s="28">
        <f t="shared" si="1"/>
        <v>0.41912568306010928</v>
      </c>
      <c r="G7" s="28">
        <f t="shared" si="1"/>
        <v>0.49610051993067594</v>
      </c>
      <c r="H7" s="28">
        <f t="shared" si="1"/>
        <v>0.4524295630869743</v>
      </c>
      <c r="I7" s="28">
        <f t="shared" si="1"/>
        <v>0.44419993712668976</v>
      </c>
      <c r="J7" s="28">
        <f t="shared" si="1"/>
        <v>0.38160237388724039</v>
      </c>
      <c r="K7" s="28">
        <f t="shared" si="1"/>
        <v>0.36080074487895719</v>
      </c>
      <c r="L7" s="28">
        <f t="shared" si="1"/>
        <v>0.38337138508371382</v>
      </c>
      <c r="M7" s="28">
        <f t="shared" si="1"/>
        <v>0.37736389684813754</v>
      </c>
      <c r="N7" s="28">
        <f t="shared" si="1"/>
        <v>0.39177411222358277</v>
      </c>
      <c r="O7" s="28">
        <f t="shared" si="1"/>
        <v>0.39501110541602596</v>
      </c>
      <c r="P7" s="28">
        <f t="shared" si="1"/>
        <v>0.41252796420581656</v>
      </c>
    </row>
    <row r="8" spans="2:16" x14ac:dyDescent="0.15">
      <c r="B8" s="27"/>
    </row>
    <row r="9" spans="2:16" x14ac:dyDescent="0.15">
      <c r="B9" t="s">
        <v>41</v>
      </c>
      <c r="C9">
        <f>is!B16</f>
        <v>0.6</v>
      </c>
      <c r="D9">
        <f>is!C16</f>
        <v>0.15</v>
      </c>
      <c r="E9">
        <f>is!D16</f>
        <v>0.15</v>
      </c>
      <c r="F9">
        <f>is!E16</f>
        <v>-5.15</v>
      </c>
      <c r="G9">
        <f>is!F16</f>
        <v>-6.09</v>
      </c>
      <c r="H9">
        <f>is!G16</f>
        <v>-8.14</v>
      </c>
      <c r="I9">
        <f>is!H16</f>
        <v>-4.07</v>
      </c>
      <c r="J9">
        <f>is!I16</f>
        <v>-2.2200000000000002</v>
      </c>
      <c r="K9">
        <f>is!J16</f>
        <v>7.0000000000000007E-2</v>
      </c>
      <c r="L9">
        <f>is!K16</f>
        <v>-8.0299999999999994</v>
      </c>
      <c r="M9">
        <f>is!L16</f>
        <v>2.38</v>
      </c>
      <c r="N9">
        <f>is!M16</f>
        <v>4.66</v>
      </c>
      <c r="O9">
        <f>is!N16</f>
        <v>-4.18</v>
      </c>
      <c r="P9">
        <f>is!O16</f>
        <v>-0.09</v>
      </c>
    </row>
    <row r="10" spans="2:16" x14ac:dyDescent="0.15">
      <c r="B10" s="27" t="s">
        <v>174</v>
      </c>
      <c r="C10" s="28">
        <f>C9/C3</f>
        <v>5.9464816650148661E-2</v>
      </c>
      <c r="D10" s="28">
        <f t="shared" ref="D10:P10" si="2">D9/D3</f>
        <v>1.4970059880239521E-2</v>
      </c>
      <c r="E10" s="28">
        <f t="shared" si="2"/>
        <v>1.4326647564469913E-2</v>
      </c>
      <c r="F10" s="28">
        <f t="shared" si="2"/>
        <v>-0.28142076502732244</v>
      </c>
      <c r="G10" s="28">
        <f t="shared" si="2"/>
        <v>-0.26386481802426343</v>
      </c>
      <c r="H10" s="28">
        <f t="shared" si="2"/>
        <v>-0.33238056349530426</v>
      </c>
      <c r="I10" s="28">
        <f t="shared" si="2"/>
        <v>-0.12794718641936501</v>
      </c>
      <c r="J10" s="28">
        <f t="shared" si="2"/>
        <v>-4.3916913946587546E-2</v>
      </c>
      <c r="K10" s="28">
        <f t="shared" si="2"/>
        <v>1.0862818125387959E-3</v>
      </c>
      <c r="L10" s="28">
        <f t="shared" si="2"/>
        <v>-7.6388888888888881E-2</v>
      </c>
      <c r="M10" s="28">
        <f t="shared" si="2"/>
        <v>1.7048710601719197E-2</v>
      </c>
      <c r="N10" s="28">
        <f t="shared" si="2"/>
        <v>3.356623208240294E-2</v>
      </c>
      <c r="O10" s="28">
        <f t="shared" si="2"/>
        <v>-3.5708183837348369E-2</v>
      </c>
      <c r="P10" s="28">
        <f t="shared" si="2"/>
        <v>-8.053691275167785E-4</v>
      </c>
    </row>
    <row r="11" spans="2:16" x14ac:dyDescent="0.15"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spans="2:16" x14ac:dyDescent="0.15">
      <c r="B12" s="4" t="s">
        <v>12</v>
      </c>
      <c r="C12" s="1">
        <f>is!B19</f>
        <v>-0.06</v>
      </c>
      <c r="D12" s="1">
        <f>is!C19</f>
        <v>-0.1</v>
      </c>
      <c r="E12" s="1">
        <f>is!D19</f>
        <v>-0.16</v>
      </c>
      <c r="F12" s="1">
        <f>is!E19</f>
        <v>-0.18</v>
      </c>
      <c r="G12" s="1">
        <f>is!F19</f>
        <v>-0.28999999999999998</v>
      </c>
      <c r="H12" s="1">
        <f>is!G19</f>
        <v>-0.68</v>
      </c>
      <c r="I12" s="1">
        <f>is!H19</f>
        <v>-1.32</v>
      </c>
      <c r="J12" s="1">
        <f>is!I19</f>
        <v>-0.35</v>
      </c>
      <c r="K12" s="1">
        <f>is!J19</f>
        <v>-0.38</v>
      </c>
      <c r="L12" s="1">
        <f>is!K19</f>
        <v>-0.49</v>
      </c>
      <c r="M12" s="1">
        <f>is!L19</f>
        <v>-0.46</v>
      </c>
      <c r="N12" s="1">
        <f>is!M19</f>
        <v>-0.41</v>
      </c>
      <c r="O12" s="1">
        <f>is!N19</f>
        <v>-1.19</v>
      </c>
      <c r="P12" s="1">
        <f>is!O19</f>
        <v>-1.37</v>
      </c>
    </row>
    <row r="13" spans="2:16" x14ac:dyDescent="0.15">
      <c r="B13" s="4" t="s">
        <v>13</v>
      </c>
      <c r="C13" s="1">
        <f>is!B33</f>
        <v>0</v>
      </c>
      <c r="D13" s="1">
        <f>is!C33</f>
        <v>0</v>
      </c>
      <c r="E13" s="1">
        <f>is!D33</f>
        <v>0</v>
      </c>
      <c r="F13" s="1">
        <f>is!E33</f>
        <v>0</v>
      </c>
      <c r="G13" s="1">
        <f>is!F33</f>
        <v>-0.21</v>
      </c>
      <c r="H13" s="1">
        <f>is!G33</f>
        <v>-0.75</v>
      </c>
      <c r="I13" s="1">
        <f>is!H33</f>
        <v>-2.0299999999999998</v>
      </c>
      <c r="J13" s="1">
        <f>is!I33</f>
        <v>-4.82</v>
      </c>
      <c r="K13" s="1">
        <f>is!J33</f>
        <v>-6.39</v>
      </c>
      <c r="L13" s="1">
        <f>is!K33</f>
        <v>-13.88</v>
      </c>
      <c r="M13" s="1">
        <f>is!L33</f>
        <v>-14.05</v>
      </c>
      <c r="N13" s="1">
        <f>is!M33</f>
        <v>-15.52</v>
      </c>
      <c r="O13" s="1">
        <f>is!N33</f>
        <v>-15.67</v>
      </c>
      <c r="P13" s="1">
        <f>is!O33</f>
        <v>-13.07</v>
      </c>
    </row>
    <row r="14" spans="2:16" x14ac:dyDescent="0.1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x14ac:dyDescent="0.15">
      <c r="B15" s="4" t="s">
        <v>177</v>
      </c>
      <c r="C15" s="1">
        <f>C9+SUM(C12:C13)</f>
        <v>0.54</v>
      </c>
      <c r="D15" s="1">
        <f t="shared" ref="D15:P15" si="3">D9+SUM(D12:D13)</f>
        <v>4.9999999999999989E-2</v>
      </c>
      <c r="E15" s="1">
        <f t="shared" si="3"/>
        <v>-1.0000000000000009E-2</v>
      </c>
      <c r="F15" s="1">
        <f t="shared" si="3"/>
        <v>-5.33</v>
      </c>
      <c r="G15" s="1">
        <f t="shared" si="3"/>
        <v>-6.59</v>
      </c>
      <c r="H15" s="1">
        <f t="shared" si="3"/>
        <v>-9.57</v>
      </c>
      <c r="I15" s="1">
        <f t="shared" si="3"/>
        <v>-7.42</v>
      </c>
      <c r="J15" s="1">
        <f t="shared" si="3"/>
        <v>-7.3900000000000006</v>
      </c>
      <c r="K15" s="1">
        <f t="shared" si="3"/>
        <v>-6.6999999999999993</v>
      </c>
      <c r="L15" s="1">
        <f t="shared" si="3"/>
        <v>-22.4</v>
      </c>
      <c r="M15" s="1">
        <f t="shared" si="3"/>
        <v>-12.130000000000003</v>
      </c>
      <c r="N15" s="1">
        <f t="shared" si="3"/>
        <v>-11.27</v>
      </c>
      <c r="O15" s="1">
        <f t="shared" si="3"/>
        <v>-21.04</v>
      </c>
      <c r="P15" s="1">
        <f t="shared" si="3"/>
        <v>-14.530000000000001</v>
      </c>
    </row>
    <row r="16" spans="2:16" x14ac:dyDescent="0.15">
      <c r="B16" s="4" t="s">
        <v>176</v>
      </c>
      <c r="C16">
        <f>is!B41</f>
        <v>5.0999999999999996</v>
      </c>
      <c r="D16">
        <f>is!C41</f>
        <v>5.0999999999999996</v>
      </c>
      <c r="E16">
        <f>is!D41</f>
        <v>5.0999999999999996</v>
      </c>
      <c r="F16">
        <f>is!E41</f>
        <v>7.08</v>
      </c>
      <c r="G16">
        <f>is!F41</f>
        <v>9.73</v>
      </c>
      <c r="H16">
        <f>is!G41</f>
        <v>10.039999999999999</v>
      </c>
      <c r="I16">
        <f>is!H41</f>
        <v>11.01</v>
      </c>
      <c r="J16">
        <f>is!I41</f>
        <v>11.72</v>
      </c>
      <c r="K16">
        <f>is!J41</f>
        <v>12.09</v>
      </c>
      <c r="L16">
        <f>is!K41</f>
        <v>12.68</v>
      </c>
      <c r="M16">
        <f>is!L41</f>
        <v>14.54</v>
      </c>
      <c r="N16">
        <f>is!M41</f>
        <v>15.11</v>
      </c>
      <c r="O16">
        <f>is!N41</f>
        <v>15.67</v>
      </c>
      <c r="P16">
        <f>is!O41</f>
        <v>15.95</v>
      </c>
    </row>
    <row r="18" spans="1:16" x14ac:dyDescent="0.15">
      <c r="B18" t="s">
        <v>179</v>
      </c>
      <c r="C18" s="1">
        <f>(bs!B8+bs!B9)-(bs!B24+bs!B30)</f>
        <v>0.96000000000000008</v>
      </c>
      <c r="D18" s="1">
        <f>(bs!C8+bs!C9)-(bs!C24+bs!C30)</f>
        <v>0.71</v>
      </c>
      <c r="E18" s="1">
        <f>(bs!D8+bs!D9)-(bs!D24+bs!D30)</f>
        <v>0.75</v>
      </c>
      <c r="F18" s="1">
        <f>(bs!E8+bs!E9)-(bs!E24+bs!E30)</f>
        <v>1.8899999999999997</v>
      </c>
      <c r="G18" s="1">
        <f>(bs!F8+bs!F9)-(bs!F24+bs!F30)</f>
        <v>1.77</v>
      </c>
      <c r="H18" s="1">
        <f>(bs!G8+bs!G9)-(bs!G24+bs!G30)</f>
        <v>2.38</v>
      </c>
      <c r="I18" s="1">
        <f>(bs!H8+bs!H9)-(bs!H24+bs!H30)</f>
        <v>2.83</v>
      </c>
      <c r="J18" s="1">
        <f>(bs!I8+bs!I9)-(bs!I24+bs!I30)</f>
        <v>7.9099999999999993</v>
      </c>
      <c r="K18" s="1">
        <f>(bs!J8+bs!J9)-(bs!J24+bs!J30)</f>
        <v>6.3600000000000012</v>
      </c>
      <c r="L18" s="1">
        <f>(bs!K8+bs!K9)-(bs!K24+bs!K30)</f>
        <v>8.9600000000000009</v>
      </c>
      <c r="M18" s="1">
        <f>(bs!L8+bs!L9)-(bs!L24+bs!L30)</f>
        <v>15.190000000000001</v>
      </c>
      <c r="N18" s="1">
        <f>(bs!M8+bs!M9)-(bs!M24+bs!M30)</f>
        <v>12.48</v>
      </c>
      <c r="O18" s="1">
        <f>(bs!N8+bs!N9)-(bs!N24+bs!N30)</f>
        <v>10.27</v>
      </c>
      <c r="P18" s="1">
        <f>(bs!O8+bs!O9)-(bs!O24+bs!O30)</f>
        <v>11.709999999999999</v>
      </c>
    </row>
    <row r="19" spans="1:16" x14ac:dyDescent="0.15">
      <c r="B19" t="s">
        <v>178</v>
      </c>
      <c r="C19" s="29">
        <f>bs!B17</f>
        <v>0.61</v>
      </c>
      <c r="D19" s="29">
        <f>bs!C17</f>
        <v>0.48</v>
      </c>
      <c r="E19" s="29">
        <f>bs!D17</f>
        <v>0.51</v>
      </c>
      <c r="F19" s="29">
        <f>bs!E17</f>
        <v>1.44</v>
      </c>
      <c r="G19" s="29">
        <f>bs!F17</f>
        <v>1.37</v>
      </c>
      <c r="H19" s="29">
        <f>bs!G17</f>
        <v>1.59</v>
      </c>
      <c r="I19" s="29">
        <f>bs!H17</f>
        <v>1.39</v>
      </c>
      <c r="J19" s="29">
        <f>bs!I17</f>
        <v>1.83</v>
      </c>
      <c r="K19" s="29">
        <f>bs!J17</f>
        <v>6.43</v>
      </c>
      <c r="L19" s="29">
        <f>bs!K17</f>
        <v>12.66</v>
      </c>
      <c r="M19" s="29">
        <f>bs!L17</f>
        <v>12.34</v>
      </c>
      <c r="N19" s="29">
        <f>bs!M17</f>
        <v>9.98</v>
      </c>
      <c r="O19" s="29">
        <f>bs!N17</f>
        <v>9.68</v>
      </c>
      <c r="P19" s="29">
        <f>bs!O17</f>
        <v>8.7899999999999991</v>
      </c>
    </row>
    <row r="20" spans="1:16" x14ac:dyDescent="0.15">
      <c r="B20" t="s">
        <v>180</v>
      </c>
      <c r="C20" s="1">
        <f>SUM(C18:C19)</f>
        <v>1.57</v>
      </c>
      <c r="D20" s="1">
        <f t="shared" ref="D20:P20" si="4">SUM(D18:D19)</f>
        <v>1.19</v>
      </c>
      <c r="E20" s="1">
        <f t="shared" si="4"/>
        <v>1.26</v>
      </c>
      <c r="F20" s="1">
        <f t="shared" si="4"/>
        <v>3.3299999999999996</v>
      </c>
      <c r="G20" s="1">
        <f t="shared" si="4"/>
        <v>3.14</v>
      </c>
      <c r="H20" s="1">
        <f t="shared" si="4"/>
        <v>3.9699999999999998</v>
      </c>
      <c r="I20" s="1">
        <f t="shared" si="4"/>
        <v>4.22</v>
      </c>
      <c r="J20" s="1">
        <f t="shared" si="4"/>
        <v>9.7399999999999984</v>
      </c>
      <c r="K20" s="1">
        <f t="shared" si="4"/>
        <v>12.790000000000001</v>
      </c>
      <c r="L20" s="1">
        <f t="shared" si="4"/>
        <v>21.62</v>
      </c>
      <c r="M20" s="1">
        <f t="shared" si="4"/>
        <v>27.53</v>
      </c>
      <c r="N20" s="1">
        <f t="shared" si="4"/>
        <v>22.46</v>
      </c>
      <c r="O20" s="1">
        <f t="shared" si="4"/>
        <v>19.95</v>
      </c>
      <c r="P20" s="1">
        <f t="shared" si="4"/>
        <v>20.5</v>
      </c>
    </row>
    <row r="22" spans="1:16" x14ac:dyDescent="0.15">
      <c r="A22" s="28">
        <f>AVERAGE(C22:P22)</f>
        <v>9.5384880517422305E-2</v>
      </c>
      <c r="B22" t="s">
        <v>181</v>
      </c>
      <c r="C22" s="28">
        <f>C18/C3</f>
        <v>9.5143706640237871E-2</v>
      </c>
      <c r="D22" s="28">
        <f t="shared" ref="D22:P22" si="5">D18/D3</f>
        <v>7.0858283433133731E-2</v>
      </c>
      <c r="E22" s="28">
        <f t="shared" si="5"/>
        <v>7.1633237822349566E-2</v>
      </c>
      <c r="F22" s="28">
        <f t="shared" si="5"/>
        <v>0.10327868852459014</v>
      </c>
      <c r="G22" s="28">
        <f t="shared" si="5"/>
        <v>7.6689774696707111E-2</v>
      </c>
      <c r="H22" s="28">
        <f t="shared" si="5"/>
        <v>9.7182523478971009E-2</v>
      </c>
      <c r="I22" s="28">
        <f t="shared" si="5"/>
        <v>8.8965734045897527E-2</v>
      </c>
      <c r="J22" s="28">
        <f t="shared" si="5"/>
        <v>0.15647873392680514</v>
      </c>
      <c r="K22" s="28">
        <f t="shared" si="5"/>
        <v>9.8696461824953466E-2</v>
      </c>
      <c r="L22" s="28">
        <f t="shared" si="5"/>
        <v>8.5235920852359218E-2</v>
      </c>
      <c r="M22" s="28">
        <f t="shared" si="5"/>
        <v>0.108810888252149</v>
      </c>
      <c r="N22" s="28">
        <f t="shared" si="5"/>
        <v>8.9894115104804426E-2</v>
      </c>
      <c r="O22" s="28">
        <f t="shared" si="5"/>
        <v>8.7732786605159735E-2</v>
      </c>
      <c r="P22" s="28">
        <f t="shared" si="5"/>
        <v>0.10478747203579418</v>
      </c>
    </row>
    <row r="24" spans="1:16" x14ac:dyDescent="0.15">
      <c r="B24" t="s">
        <v>56</v>
      </c>
      <c r="C24" s="1">
        <f>cf!B4</f>
        <v>0.47</v>
      </c>
      <c r="D24" s="1">
        <f>cf!C4</f>
        <v>0.12</v>
      </c>
      <c r="E24" s="1">
        <f>cf!D4</f>
        <v>-0.18</v>
      </c>
      <c r="F24" s="1">
        <f>cf!E4</f>
        <v>-4.51</v>
      </c>
      <c r="G24" s="1">
        <f>cf!F4</f>
        <v>-4.6900000000000004</v>
      </c>
      <c r="H24" s="1">
        <f>cf!G4</f>
        <v>-8.8000000000000007</v>
      </c>
      <c r="I24" s="1">
        <f>cf!H4</f>
        <v>-5.57</v>
      </c>
      <c r="J24" s="1">
        <f>cf!I4</f>
        <v>-2.14</v>
      </c>
      <c r="K24" s="1">
        <f>cf!J4</f>
        <v>-0.87</v>
      </c>
      <c r="L24" s="1">
        <f>cf!K4</f>
        <v>-8.81</v>
      </c>
      <c r="M24" s="1">
        <f>cf!L4</f>
        <v>2.84</v>
      </c>
      <c r="N24" s="1">
        <f>cf!M4</f>
        <v>5.43</v>
      </c>
      <c r="O24" s="1">
        <f>cf!N4</f>
        <v>-48.67</v>
      </c>
      <c r="P24" s="1">
        <f>cf!O4</f>
        <v>-45.01</v>
      </c>
    </row>
    <row r="25" spans="1:16" x14ac:dyDescent="0.15">
      <c r="B25" t="s">
        <v>182</v>
      </c>
      <c r="C25" s="1">
        <f>cf!B7+cf!B10</f>
        <v>0.55000000000000004</v>
      </c>
      <c r="D25" s="1">
        <f>cf!C7+cf!C10</f>
        <v>0.81</v>
      </c>
      <c r="E25" s="1">
        <f>cf!D7+cf!D10</f>
        <v>0.95</v>
      </c>
      <c r="F25" s="1">
        <f>cf!E7+cf!E10</f>
        <v>2.79</v>
      </c>
      <c r="G25" s="1">
        <f>cf!F7+cf!F10</f>
        <v>4.5999999999999996</v>
      </c>
      <c r="H25" s="1">
        <f>cf!G7+cf!G10</f>
        <v>5.1100000000000003</v>
      </c>
      <c r="I25" s="1">
        <f>cf!H7+cf!H10</f>
        <v>4.3199999999999994</v>
      </c>
      <c r="J25" s="1">
        <f>cf!I7+cf!I10</f>
        <v>2.91</v>
      </c>
      <c r="K25" s="1">
        <f>cf!J7+cf!J10</f>
        <v>4.95</v>
      </c>
      <c r="L25" s="1">
        <f>cf!K7+cf!K10</f>
        <v>12.78</v>
      </c>
      <c r="M25" s="1">
        <f>cf!L7+cf!L10</f>
        <v>16.29</v>
      </c>
      <c r="N25" s="1">
        <f>cf!M7+cf!M10</f>
        <v>12.12</v>
      </c>
      <c r="O25" s="1">
        <f>cf!N7+cf!N10</f>
        <v>51.62</v>
      </c>
      <c r="P25" s="1">
        <f>cf!O7+cf!O10</f>
        <v>52.63</v>
      </c>
    </row>
    <row r="26" spans="1:16" x14ac:dyDescent="0.15">
      <c r="B26" t="s">
        <v>183</v>
      </c>
      <c r="C26" s="1">
        <f>cf!B20</f>
        <v>-0.19</v>
      </c>
      <c r="D26" s="1">
        <f>cf!C20</f>
        <v>-0.15</v>
      </c>
      <c r="E26" s="1">
        <f>cf!D20</f>
        <v>-0.28999999999999998</v>
      </c>
      <c r="F26" s="1">
        <f>cf!E20</f>
        <v>-1.1200000000000001</v>
      </c>
      <c r="G26" s="1">
        <f>cf!F20</f>
        <v>-0.42</v>
      </c>
      <c r="H26" s="1">
        <f>cf!G20</f>
        <v>-0.46</v>
      </c>
      <c r="I26" s="1">
        <f>cf!H20</f>
        <v>-0.7</v>
      </c>
      <c r="J26" s="1">
        <f>cf!I20</f>
        <v>-1.03</v>
      </c>
      <c r="K26" s="1">
        <f>cf!J20</f>
        <v>-2.02</v>
      </c>
      <c r="L26" s="1">
        <f>cf!K20</f>
        <v>-2.59</v>
      </c>
      <c r="M26" s="1">
        <f>cf!L20</f>
        <v>-2.93</v>
      </c>
      <c r="N26" s="1">
        <f>cf!M20</f>
        <v>-2.59</v>
      </c>
      <c r="O26" s="1">
        <f>cf!N20</f>
        <v>-3.06</v>
      </c>
      <c r="P26" s="1">
        <f>cf!O20</f>
        <v>-1.87</v>
      </c>
    </row>
    <row r="27" spans="1:16" x14ac:dyDescent="0.15">
      <c r="B27" t="s">
        <v>184</v>
      </c>
      <c r="C27" s="29">
        <f>($A$22*D3)-C18</f>
        <v>-4.2434972154286044E-3</v>
      </c>
      <c r="D27" s="29">
        <f t="shared" ref="D27:P27" si="6">($A$22*E3)-D18</f>
        <v>0.28867969901741164</v>
      </c>
      <c r="E27" s="29">
        <f t="shared" si="6"/>
        <v>0.99554331346882829</v>
      </c>
      <c r="F27" s="29">
        <f t="shared" si="6"/>
        <v>0.31148304234210711</v>
      </c>
      <c r="G27" s="29">
        <f t="shared" si="6"/>
        <v>0.56597572387167228</v>
      </c>
      <c r="H27" s="29">
        <f t="shared" si="6"/>
        <v>0.65419304925920363</v>
      </c>
      <c r="I27" s="29">
        <f t="shared" si="6"/>
        <v>1.9917057101556974</v>
      </c>
      <c r="J27" s="29">
        <f t="shared" si="6"/>
        <v>-1.7633982994573065</v>
      </c>
      <c r="K27" s="29">
        <f t="shared" si="6"/>
        <v>3.6668586399914318</v>
      </c>
      <c r="L27" s="29">
        <f t="shared" si="6"/>
        <v>4.3557293202321521</v>
      </c>
      <c r="M27" s="29">
        <f t="shared" si="6"/>
        <v>-1.947717037766262</v>
      </c>
      <c r="N27" s="29">
        <f t="shared" si="6"/>
        <v>-1.3142458866305446</v>
      </c>
      <c r="O27" s="29">
        <f t="shared" si="6"/>
        <v>0.38926039782194266</v>
      </c>
      <c r="P27" s="29">
        <f t="shared" si="6"/>
        <v>-11.709999999999999</v>
      </c>
    </row>
    <row r="28" spans="1:16" x14ac:dyDescent="0.15">
      <c r="B28" t="s">
        <v>185</v>
      </c>
      <c r="C28" s="1">
        <f>SUM(C24:C27)</f>
        <v>0.82575650278457147</v>
      </c>
      <c r="D28" s="1">
        <f t="shared" ref="D28:P28" si="7">SUM(D24:D27)</f>
        <v>1.0686796990174117</v>
      </c>
      <c r="E28" s="1">
        <f t="shared" si="7"/>
        <v>1.4755433134688283</v>
      </c>
      <c r="F28" s="1">
        <f t="shared" si="7"/>
        <v>-2.5285169576578927</v>
      </c>
      <c r="G28" s="1">
        <f t="shared" si="7"/>
        <v>5.5975723871671601E-2</v>
      </c>
      <c r="H28" s="1">
        <f t="shared" si="7"/>
        <v>-3.4958069507407967</v>
      </c>
      <c r="I28" s="1">
        <f t="shared" si="7"/>
        <v>4.1705710155696574E-2</v>
      </c>
      <c r="J28" s="1">
        <f t="shared" si="7"/>
        <v>-2.0233982994573063</v>
      </c>
      <c r="K28" s="1">
        <f t="shared" si="7"/>
        <v>5.7268586399914323</v>
      </c>
      <c r="L28" s="1">
        <f t="shared" si="7"/>
        <v>5.7357293202321511</v>
      </c>
      <c r="M28" s="1">
        <f t="shared" si="7"/>
        <v>14.252282962233737</v>
      </c>
      <c r="N28" s="1">
        <f t="shared" si="7"/>
        <v>13.645754113369453</v>
      </c>
      <c r="O28" s="1">
        <f t="shared" si="7"/>
        <v>0.27926039782193834</v>
      </c>
      <c r="P28" s="1">
        <f t="shared" si="7"/>
        <v>-5.9599999999999946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7CDA3-1EDC-8B42-BCDC-4402E719367B}">
  <dimension ref="A2:Q51"/>
  <sheetViews>
    <sheetView tabSelected="1" topLeftCell="K1" zoomScale="125" zoomScaleNormal="117" workbookViewId="0">
      <selection activeCell="S18" sqref="S18:T33"/>
    </sheetView>
  </sheetViews>
  <sheetFormatPr baseColWidth="10" defaultRowHeight="13" x14ac:dyDescent="0.15"/>
  <cols>
    <col min="2" max="2" width="21.1640625" bestFit="1" customWidth="1"/>
    <col min="16" max="16" width="16.1640625" bestFit="1" customWidth="1"/>
  </cols>
  <sheetData>
    <row r="2" spans="2:17" x14ac:dyDescent="0.15">
      <c r="B2" t="s">
        <v>186</v>
      </c>
      <c r="C2" s="39">
        <v>20</v>
      </c>
      <c r="M2" s="5">
        <v>47118</v>
      </c>
      <c r="P2" s="5">
        <v>45532</v>
      </c>
    </row>
    <row r="3" spans="2:17" x14ac:dyDescent="0.15">
      <c r="M3" t="s">
        <v>202</v>
      </c>
      <c r="N3" s="1">
        <f>K51</f>
        <v>117.87584938832001</v>
      </c>
      <c r="P3" t="s">
        <v>206</v>
      </c>
      <c r="Q3" s="39">
        <v>10.1</v>
      </c>
    </row>
    <row r="4" spans="2:17" x14ac:dyDescent="0.15">
      <c r="B4" t="s">
        <v>193</v>
      </c>
      <c r="C4" s="1">
        <v>25</v>
      </c>
      <c r="E4" t="s">
        <v>196</v>
      </c>
      <c r="F4" s="39">
        <v>2.5</v>
      </c>
      <c r="H4" t="s">
        <v>181</v>
      </c>
      <c r="I4" s="40">
        <v>0.1</v>
      </c>
      <c r="M4" t="s">
        <v>185</v>
      </c>
      <c r="N4" s="1">
        <f>K46</f>
        <v>25.521079604320001</v>
      </c>
      <c r="P4" t="s">
        <v>207</v>
      </c>
      <c r="Q4">
        <f>F5</f>
        <v>10.4</v>
      </c>
    </row>
    <row r="5" spans="2:17" x14ac:dyDescent="0.15">
      <c r="B5" t="s">
        <v>194</v>
      </c>
      <c r="C5" s="1">
        <v>1</v>
      </c>
      <c r="E5" t="s">
        <v>197</v>
      </c>
      <c r="F5">
        <f>C6/F4</f>
        <v>10.4</v>
      </c>
      <c r="H5" t="s">
        <v>43</v>
      </c>
      <c r="I5" s="40">
        <v>0.25</v>
      </c>
      <c r="M5" t="s">
        <v>203</v>
      </c>
      <c r="N5" s="43">
        <v>7</v>
      </c>
      <c r="P5" t="s">
        <v>208</v>
      </c>
      <c r="Q5" s="1">
        <f>Q3/Q4</f>
        <v>0.97115384615384603</v>
      </c>
    </row>
    <row r="6" spans="2:17" x14ac:dyDescent="0.15">
      <c r="B6" t="s">
        <v>195</v>
      </c>
      <c r="C6" s="1">
        <f>SUM(C4:C5)</f>
        <v>26</v>
      </c>
      <c r="M6" t="s">
        <v>204</v>
      </c>
      <c r="N6" s="1">
        <f>(N4*N5)+N3</f>
        <v>296.52340661855999</v>
      </c>
    </row>
    <row r="7" spans="2:17" x14ac:dyDescent="0.15">
      <c r="M7" t="s">
        <v>176</v>
      </c>
      <c r="N7">
        <f>K34</f>
        <v>63.020399999999995</v>
      </c>
      <c r="P7" t="s">
        <v>210</v>
      </c>
      <c r="Q7" s="28">
        <f>(H46/H34)/Q5</f>
        <v>0.4187894022183985</v>
      </c>
    </row>
    <row r="8" spans="2:17" ht="18" x14ac:dyDescent="0.2">
      <c r="C8" s="25">
        <v>44561</v>
      </c>
      <c r="D8" s="25">
        <v>44926</v>
      </c>
      <c r="E8" s="25">
        <v>45291</v>
      </c>
      <c r="F8" s="30" t="s">
        <v>29</v>
      </c>
      <c r="G8" s="25">
        <v>45657</v>
      </c>
      <c r="H8" s="25">
        <v>46022</v>
      </c>
      <c r="I8" s="25">
        <v>46387</v>
      </c>
      <c r="J8" s="25">
        <v>46752</v>
      </c>
      <c r="K8" s="25">
        <v>47118</v>
      </c>
      <c r="M8" t="s">
        <v>205</v>
      </c>
      <c r="N8" s="1">
        <f>N6/N7</f>
        <v>4.705197152327818</v>
      </c>
      <c r="P8" t="s">
        <v>209</v>
      </c>
      <c r="Q8" s="28">
        <f>_xlfn.RRI(5,Q5,N8)</f>
        <v>0.37106472761288467</v>
      </c>
    </row>
    <row r="9" spans="2:17" x14ac:dyDescent="0.15">
      <c r="B9" t="s">
        <v>172</v>
      </c>
      <c r="C9" s="1">
        <f>is!L5</f>
        <v>139.6</v>
      </c>
      <c r="D9" s="1">
        <f>is!M5</f>
        <v>138.83000000000001</v>
      </c>
      <c r="E9" s="1">
        <f>is!N5</f>
        <v>117.06</v>
      </c>
      <c r="F9" s="31">
        <f>is!O5</f>
        <v>111.75</v>
      </c>
      <c r="G9" s="1">
        <f>F9*(1+G10)</f>
        <v>106.16249999999999</v>
      </c>
      <c r="H9" s="1">
        <f t="shared" ref="H9:K9" si="0">G9*(1+H10)</f>
        <v>104.03925</v>
      </c>
      <c r="I9" s="1">
        <f t="shared" si="0"/>
        <v>101.95846499999999</v>
      </c>
      <c r="J9" s="1">
        <f t="shared" si="0"/>
        <v>99.919295699999992</v>
      </c>
      <c r="K9" s="1">
        <f t="shared" si="0"/>
        <v>97.920909785999996</v>
      </c>
    </row>
    <row r="10" spans="2:17" x14ac:dyDescent="0.15">
      <c r="B10" s="27" t="s">
        <v>175</v>
      </c>
      <c r="C10" s="28"/>
      <c r="D10" s="28">
        <f t="shared" ref="D10:F10" si="1">D9/C9-1</f>
        <v>-5.5157593123207338E-3</v>
      </c>
      <c r="E10" s="28">
        <f>E9/D9-1</f>
        <v>-0.15681048764676231</v>
      </c>
      <c r="F10" s="32">
        <f t="shared" si="1"/>
        <v>-4.5361353152229666E-2</v>
      </c>
      <c r="G10" s="40">
        <v>-0.05</v>
      </c>
      <c r="H10" s="40">
        <v>-0.02</v>
      </c>
      <c r="I10" s="40">
        <v>-0.02</v>
      </c>
      <c r="J10" s="40">
        <v>-0.02</v>
      </c>
      <c r="K10" s="40">
        <v>-0.02</v>
      </c>
    </row>
    <row r="11" spans="2:17" x14ac:dyDescent="0.15">
      <c r="B11" s="27"/>
      <c r="F11" s="33"/>
    </row>
    <row r="12" spans="2:17" x14ac:dyDescent="0.15">
      <c r="B12" t="s">
        <v>34</v>
      </c>
      <c r="C12" s="1">
        <f>is!L8</f>
        <v>52.68</v>
      </c>
      <c r="D12" s="1">
        <f>is!M8</f>
        <v>54.39</v>
      </c>
      <c r="E12" s="1">
        <f>is!N8</f>
        <v>46.24</v>
      </c>
      <c r="F12" s="31">
        <f>is!O8</f>
        <v>46.1</v>
      </c>
      <c r="G12" s="1">
        <f>G13*G9</f>
        <v>42.465000000000003</v>
      </c>
      <c r="H12" s="1">
        <f t="shared" ref="H12:K12" si="2">H13*H9</f>
        <v>41.615700000000004</v>
      </c>
      <c r="I12" s="1">
        <f t="shared" si="2"/>
        <v>40.783386</v>
      </c>
      <c r="J12" s="1">
        <f t="shared" si="2"/>
        <v>39.96771828</v>
      </c>
      <c r="K12" s="1">
        <f t="shared" si="2"/>
        <v>39.168363914400004</v>
      </c>
    </row>
    <row r="13" spans="2:17" x14ac:dyDescent="0.15">
      <c r="B13" s="27" t="s">
        <v>173</v>
      </c>
      <c r="C13" s="28">
        <f t="shared" ref="C13:F13" si="3">C12/C9</f>
        <v>0.37736389684813754</v>
      </c>
      <c r="D13" s="28">
        <f t="shared" si="3"/>
        <v>0.39177411222358277</v>
      </c>
      <c r="E13" s="28">
        <f t="shared" si="3"/>
        <v>0.39501110541602596</v>
      </c>
      <c r="F13" s="32">
        <f t="shared" si="3"/>
        <v>0.41252796420581656</v>
      </c>
      <c r="G13" s="40">
        <v>0.4</v>
      </c>
      <c r="H13" s="40">
        <v>0.4</v>
      </c>
      <c r="I13" s="40">
        <v>0.4</v>
      </c>
      <c r="J13" s="40">
        <v>0.4</v>
      </c>
      <c r="K13" s="40">
        <v>0.4</v>
      </c>
    </row>
    <row r="14" spans="2:17" x14ac:dyDescent="0.15">
      <c r="B14" s="27"/>
      <c r="F14" s="33"/>
    </row>
    <row r="15" spans="2:17" x14ac:dyDescent="0.15">
      <c r="B15" t="s">
        <v>41</v>
      </c>
      <c r="C15">
        <f>is!L16</f>
        <v>2.38</v>
      </c>
      <c r="D15">
        <f>is!M16</f>
        <v>4.66</v>
      </c>
      <c r="E15">
        <f>is!N16</f>
        <v>-4.18</v>
      </c>
      <c r="F15" s="33">
        <f>is!O16</f>
        <v>-0.09</v>
      </c>
      <c r="G15" s="1">
        <f>G17*G9</f>
        <v>2.1232500000000001</v>
      </c>
      <c r="H15" s="1">
        <f t="shared" ref="H15:K15" si="4">H17*H9</f>
        <v>2.0807850000000001</v>
      </c>
      <c r="I15" s="1">
        <f t="shared" si="4"/>
        <v>2.0391692999999997</v>
      </c>
      <c r="J15" s="1">
        <f t="shared" si="4"/>
        <v>1.998385914</v>
      </c>
      <c r="K15" s="1">
        <f t="shared" si="4"/>
        <v>1.95841819572</v>
      </c>
    </row>
    <row r="16" spans="2:17" x14ac:dyDescent="0.15">
      <c r="B16" s="4" t="s">
        <v>186</v>
      </c>
      <c r="F16" s="33"/>
      <c r="G16" s="39">
        <f>$C$2</f>
        <v>20</v>
      </c>
      <c r="H16" s="39">
        <f>$C$2</f>
        <v>20</v>
      </c>
      <c r="I16" s="39">
        <f t="shared" ref="I16:K16" si="5">$C$2</f>
        <v>20</v>
      </c>
      <c r="J16" s="39">
        <f t="shared" si="5"/>
        <v>20</v>
      </c>
      <c r="K16" s="39">
        <f t="shared" si="5"/>
        <v>20</v>
      </c>
    </row>
    <row r="17" spans="2:12" x14ac:dyDescent="0.15">
      <c r="B17" s="27" t="s">
        <v>187</v>
      </c>
      <c r="C17" s="28">
        <f>C15/C9</f>
        <v>1.7048710601719197E-2</v>
      </c>
      <c r="D17" s="28">
        <f>D15/D9</f>
        <v>3.356623208240294E-2</v>
      </c>
      <c r="E17" s="28">
        <f>E15/E9</f>
        <v>-3.5708183837348369E-2</v>
      </c>
      <c r="F17" s="32">
        <f>F15/F9</f>
        <v>-8.053691275167785E-4</v>
      </c>
      <c r="G17" s="40">
        <v>0.02</v>
      </c>
      <c r="H17" s="40">
        <v>0.02</v>
      </c>
      <c r="I17" s="40">
        <v>0.02</v>
      </c>
      <c r="J17" s="40">
        <v>0.02</v>
      </c>
      <c r="K17" s="40">
        <v>0.02</v>
      </c>
      <c r="L17" s="27"/>
    </row>
    <row r="18" spans="2:12" x14ac:dyDescent="0.15">
      <c r="B18" s="4" t="s">
        <v>41</v>
      </c>
      <c r="C18" s="28"/>
      <c r="D18" s="28"/>
      <c r="E18" s="28"/>
      <c r="F18" s="32"/>
      <c r="G18" s="1">
        <f>G15+G16</f>
        <v>22.123249999999999</v>
      </c>
      <c r="H18" s="1">
        <f t="shared" ref="H18:K18" si="6">H15+H16</f>
        <v>22.080784999999999</v>
      </c>
      <c r="I18" s="1">
        <f t="shared" si="6"/>
        <v>22.039169300000001</v>
      </c>
      <c r="J18" s="1">
        <f t="shared" si="6"/>
        <v>21.998385914</v>
      </c>
      <c r="K18" s="1">
        <f t="shared" si="6"/>
        <v>21.95841819572</v>
      </c>
      <c r="L18" s="27"/>
    </row>
    <row r="19" spans="2:12" x14ac:dyDescent="0.15">
      <c r="B19" s="4" t="s">
        <v>174</v>
      </c>
      <c r="C19" s="28"/>
      <c r="D19" s="28"/>
      <c r="E19" s="28"/>
      <c r="F19" s="32"/>
      <c r="G19" s="28">
        <f>G18/G9</f>
        <v>0.20839043918521136</v>
      </c>
      <c r="H19" s="28">
        <f t="shared" ref="H19:K19" si="7">H18/H9</f>
        <v>0.21223514202572585</v>
      </c>
      <c r="I19" s="28">
        <f t="shared" si="7"/>
        <v>0.21615830818951623</v>
      </c>
      <c r="J19" s="28">
        <f t="shared" si="7"/>
        <v>0.22016153896889409</v>
      </c>
      <c r="K19" s="28">
        <f t="shared" si="7"/>
        <v>0.22424646833560621</v>
      </c>
      <c r="L19" s="27"/>
    </row>
    <row r="20" spans="2:12" x14ac:dyDescent="0.15">
      <c r="B20" s="27"/>
      <c r="C20" s="28"/>
      <c r="D20" s="28"/>
      <c r="E20" s="28"/>
      <c r="F20" s="32"/>
    </row>
    <row r="21" spans="2:12" x14ac:dyDescent="0.15">
      <c r="B21" s="4" t="s">
        <v>12</v>
      </c>
      <c r="C21" s="1">
        <f>is!L19</f>
        <v>-0.46</v>
      </c>
      <c r="D21" s="1">
        <f>is!M19</f>
        <v>-0.41</v>
      </c>
      <c r="E21" s="1">
        <f>is!N19</f>
        <v>-1.19</v>
      </c>
      <c r="F21" s="31">
        <f>is!O19</f>
        <v>-1.37</v>
      </c>
      <c r="G21" s="1">
        <f>$I$5*G48</f>
        <v>1.25</v>
      </c>
      <c r="H21" s="1">
        <f t="shared" ref="H21:K21" si="8">$I$5*H48</f>
        <v>0</v>
      </c>
      <c r="I21" s="1">
        <f t="shared" si="8"/>
        <v>0</v>
      </c>
      <c r="J21" s="1">
        <f t="shared" si="8"/>
        <v>0</v>
      </c>
      <c r="K21" s="1">
        <f t="shared" si="8"/>
        <v>0</v>
      </c>
    </row>
    <row r="22" spans="2:12" x14ac:dyDescent="0.15">
      <c r="B22" s="4"/>
      <c r="C22" s="1"/>
      <c r="D22" s="1"/>
      <c r="E22" s="1"/>
      <c r="F22" s="31"/>
      <c r="G22" s="1"/>
      <c r="H22" s="1"/>
      <c r="I22" s="1"/>
      <c r="J22" s="1"/>
      <c r="K22" s="1"/>
    </row>
    <row r="23" spans="2:12" x14ac:dyDescent="0.15">
      <c r="B23" s="4" t="s">
        <v>211</v>
      </c>
      <c r="C23" s="1"/>
      <c r="D23" s="1"/>
      <c r="E23" s="1"/>
      <c r="F23" s="37">
        <v>4.5259999999999998</v>
      </c>
      <c r="G23" s="41">
        <v>2.5</v>
      </c>
      <c r="H23" s="41">
        <v>0</v>
      </c>
      <c r="I23" s="45"/>
      <c r="J23" s="45"/>
      <c r="K23" s="45"/>
      <c r="L23" s="27" t="s">
        <v>198</v>
      </c>
    </row>
    <row r="24" spans="2:12" x14ac:dyDescent="0.15">
      <c r="B24" s="4" t="s">
        <v>189</v>
      </c>
      <c r="C24" s="1"/>
      <c r="D24" s="1"/>
      <c r="E24" s="1"/>
      <c r="F24" s="31">
        <f>F23*F25*$C$4</f>
        <v>-12.446499999999999</v>
      </c>
      <c r="G24" s="1">
        <f>G23*G25*$C$4</f>
        <v>-5.46875</v>
      </c>
      <c r="H24" s="1">
        <f t="shared" ref="H24:K24" si="9">H23*H25*$C$4</f>
        <v>0</v>
      </c>
      <c r="I24" s="1">
        <f t="shared" si="9"/>
        <v>0</v>
      </c>
      <c r="J24" s="1">
        <f t="shared" si="9"/>
        <v>0</v>
      </c>
      <c r="K24" s="1">
        <f t="shared" si="9"/>
        <v>0</v>
      </c>
    </row>
    <row r="25" spans="2:12" x14ac:dyDescent="0.15">
      <c r="B25" s="4" t="s">
        <v>191</v>
      </c>
      <c r="C25" s="1"/>
      <c r="D25" s="1"/>
      <c r="E25" s="1"/>
      <c r="F25" s="32">
        <v>-0.11</v>
      </c>
      <c r="G25" s="38">
        <f>G29</f>
        <v>-8.7499999999999994E-2</v>
      </c>
      <c r="H25" s="38">
        <f t="shared" ref="H25:K25" si="10">H29</f>
        <v>-8.7499999999999994E-2</v>
      </c>
      <c r="I25" s="38">
        <f t="shared" si="10"/>
        <v>-8.7499999999999994E-2</v>
      </c>
      <c r="J25" s="38">
        <f t="shared" si="10"/>
        <v>-8.7499999999999994E-2</v>
      </c>
      <c r="K25" s="38">
        <f t="shared" si="10"/>
        <v>-8.7499999999999994E-2</v>
      </c>
    </row>
    <row r="26" spans="2:12" x14ac:dyDescent="0.15">
      <c r="B26" s="4"/>
      <c r="C26" s="1"/>
      <c r="D26" s="1"/>
      <c r="E26" s="1"/>
      <c r="F26" s="32"/>
      <c r="G26" s="38"/>
      <c r="H26" s="38"/>
      <c r="I26" s="38"/>
      <c r="J26" s="38"/>
      <c r="K26" s="38"/>
      <c r="L26" s="1"/>
    </row>
    <row r="27" spans="2:12" x14ac:dyDescent="0.15">
      <c r="B27" s="4" t="s">
        <v>212</v>
      </c>
      <c r="C27" s="1"/>
      <c r="D27" s="1"/>
      <c r="E27" s="1"/>
      <c r="F27" s="37">
        <v>1.482</v>
      </c>
      <c r="G27" s="39">
        <v>1.48</v>
      </c>
      <c r="H27" s="39">
        <v>1.48</v>
      </c>
      <c r="I27" s="39">
        <v>1.48</v>
      </c>
      <c r="J27" s="39">
        <v>1.48</v>
      </c>
      <c r="K27" s="39">
        <v>1.48</v>
      </c>
    </row>
    <row r="28" spans="2:12" x14ac:dyDescent="0.15">
      <c r="B28" s="4" t="s">
        <v>190</v>
      </c>
      <c r="C28" s="1"/>
      <c r="D28" s="1"/>
      <c r="E28" s="1"/>
      <c r="F28" s="31">
        <f>F27*F29*$C$4</f>
        <v>-3.2418749999999994</v>
      </c>
      <c r="G28" s="1">
        <f>G27*G29*$C$4</f>
        <v>-3.2375000000000003</v>
      </c>
      <c r="H28" s="1">
        <f t="shared" ref="H28:K28" si="11">H27*H29*$C$4</f>
        <v>-3.2375000000000003</v>
      </c>
      <c r="I28" s="1">
        <f t="shared" si="11"/>
        <v>-3.2375000000000003</v>
      </c>
      <c r="J28" s="1">
        <f t="shared" si="11"/>
        <v>-3.2375000000000003</v>
      </c>
      <c r="K28" s="1">
        <f t="shared" si="11"/>
        <v>-3.2375000000000003</v>
      </c>
    </row>
    <row r="29" spans="2:12" x14ac:dyDescent="0.15">
      <c r="B29" s="4" t="s">
        <v>192</v>
      </c>
      <c r="C29" s="1"/>
      <c r="D29" s="1"/>
      <c r="E29" s="1"/>
      <c r="F29" s="36">
        <v>-8.7499999999999994E-2</v>
      </c>
      <c r="G29" s="42">
        <v>-8.7499999999999994E-2</v>
      </c>
      <c r="H29" s="42">
        <v>-8.7499999999999994E-2</v>
      </c>
      <c r="I29" s="42">
        <v>-8.7499999999999994E-2</v>
      </c>
      <c r="J29" s="42">
        <v>-8.7499999999999994E-2</v>
      </c>
      <c r="K29" s="42">
        <v>-8.7499999999999994E-2</v>
      </c>
    </row>
    <row r="30" spans="2:12" x14ac:dyDescent="0.15">
      <c r="B30" s="4"/>
      <c r="C30" s="1"/>
      <c r="D30" s="1"/>
      <c r="E30" s="1"/>
      <c r="F30" s="36"/>
      <c r="G30" s="48"/>
      <c r="H30" s="48"/>
      <c r="I30" s="48"/>
      <c r="J30" s="48"/>
      <c r="K30" s="48"/>
    </row>
    <row r="31" spans="2:12" x14ac:dyDescent="0.15">
      <c r="B31" s="4" t="s">
        <v>13</v>
      </c>
      <c r="C31" s="1">
        <f>is!L33</f>
        <v>-14.05</v>
      </c>
      <c r="D31" s="1">
        <f>is!M33</f>
        <v>-15.52</v>
      </c>
      <c r="E31" s="1">
        <f>is!N33</f>
        <v>-15.67</v>
      </c>
      <c r="F31" s="31">
        <f>is!O33</f>
        <v>-13.07</v>
      </c>
      <c r="G31" s="1">
        <f>G28+G24</f>
        <v>-8.7062500000000007</v>
      </c>
      <c r="H31" s="1">
        <f t="shared" ref="H31:K31" si="12">H28+H24</f>
        <v>-3.2375000000000003</v>
      </c>
      <c r="I31" s="1">
        <f t="shared" si="12"/>
        <v>-3.2375000000000003</v>
      </c>
      <c r="J31" s="1">
        <f t="shared" si="12"/>
        <v>-3.2375000000000003</v>
      </c>
      <c r="K31" s="1">
        <f t="shared" si="12"/>
        <v>-3.2375000000000003</v>
      </c>
    </row>
    <row r="32" spans="2:12" x14ac:dyDescent="0.15">
      <c r="B32" s="4"/>
      <c r="C32" s="1"/>
      <c r="D32" s="1"/>
      <c r="E32" s="1"/>
      <c r="F32" s="31"/>
    </row>
    <row r="33" spans="1:12" x14ac:dyDescent="0.15">
      <c r="B33" s="4" t="s">
        <v>177</v>
      </c>
      <c r="C33" s="1">
        <f>C15+SUM(C21:C31)</f>
        <v>-12.130000000000003</v>
      </c>
      <c r="D33" s="1">
        <f>D15+SUM(D21:D31)</f>
        <v>-11.27</v>
      </c>
      <c r="E33" s="1">
        <f>E15+SUM(E21:E31)</f>
        <v>-21.04</v>
      </c>
      <c r="F33" s="31">
        <f>F15+SUM(F21:F31)</f>
        <v>-24.407874999999997</v>
      </c>
      <c r="G33" s="1">
        <f>G18+G21+G31</f>
        <v>14.666999999999998</v>
      </c>
      <c r="H33" s="1">
        <f>H18+H21+H31</f>
        <v>18.843284999999998</v>
      </c>
      <c r="I33" s="1">
        <f>I18+I21+I31</f>
        <v>18.8016693</v>
      </c>
      <c r="J33" s="1">
        <f>J18+J21+J31</f>
        <v>18.760885913999999</v>
      </c>
      <c r="K33" s="1">
        <f>K18+K21+K31</f>
        <v>18.720918195719999</v>
      </c>
    </row>
    <row r="34" spans="1:12" x14ac:dyDescent="0.15">
      <c r="B34" s="4" t="s">
        <v>176</v>
      </c>
      <c r="C34">
        <f>is!L41</f>
        <v>14.54</v>
      </c>
      <c r="D34">
        <f>is!M41</f>
        <v>15.11</v>
      </c>
      <c r="E34">
        <f>is!N41</f>
        <v>15.67</v>
      </c>
      <c r="F34" s="33">
        <f>is!O41</f>
        <v>15.95</v>
      </c>
      <c r="G34">
        <f>F34+(F5*F23)</f>
        <v>63.020399999999995</v>
      </c>
      <c r="H34">
        <f>G34</f>
        <v>63.020399999999995</v>
      </c>
      <c r="I34">
        <f t="shared" ref="I34:K34" si="13">H34</f>
        <v>63.020399999999995</v>
      </c>
      <c r="J34">
        <f t="shared" si="13"/>
        <v>63.020399999999995</v>
      </c>
      <c r="K34">
        <f t="shared" si="13"/>
        <v>63.020399999999995</v>
      </c>
      <c r="L34" s="27" t="s">
        <v>199</v>
      </c>
    </row>
    <row r="35" spans="1:12" x14ac:dyDescent="0.15">
      <c r="F35" s="33"/>
    </row>
    <row r="36" spans="1:12" x14ac:dyDescent="0.15">
      <c r="B36" t="s">
        <v>179</v>
      </c>
      <c r="C36" s="1">
        <f>(bs!L8+bs!L9)-(bs!L24+bs!L30)</f>
        <v>15.190000000000001</v>
      </c>
      <c r="D36" s="1">
        <f>(bs!M8+bs!M9)-(bs!M24+bs!M30)</f>
        <v>12.48</v>
      </c>
      <c r="E36" s="1">
        <f>(bs!N8+bs!N9)-(bs!N24+bs!N30)</f>
        <v>10.27</v>
      </c>
      <c r="F36" s="31">
        <f>(bs!O8+bs!O9)-(bs!O24+bs!O30)</f>
        <v>11.709999999999999</v>
      </c>
      <c r="G36" s="1">
        <f>G9*$I$4</f>
        <v>10.616250000000001</v>
      </c>
      <c r="H36" s="1">
        <f>H9*$I$4</f>
        <v>10.403925000000001</v>
      </c>
      <c r="I36" s="1">
        <f>I9*$I$4</f>
        <v>10.1958465</v>
      </c>
      <c r="J36" s="1">
        <f>J9*$I$4</f>
        <v>9.9919295699999999</v>
      </c>
      <c r="K36" s="1">
        <f>K9*$I$4</f>
        <v>9.792090978600001</v>
      </c>
    </row>
    <row r="37" spans="1:12" x14ac:dyDescent="0.15">
      <c r="B37" t="s">
        <v>178</v>
      </c>
      <c r="C37" s="29">
        <f>bs!L17</f>
        <v>12.34</v>
      </c>
      <c r="D37" s="29">
        <f>bs!M17</f>
        <v>9.98</v>
      </c>
      <c r="E37" s="29">
        <f>bs!N17</f>
        <v>9.68</v>
      </c>
      <c r="F37" s="34">
        <f>bs!O17</f>
        <v>8.7899999999999991</v>
      </c>
      <c r="G37" s="44">
        <f>F37</f>
        <v>8.7899999999999991</v>
      </c>
      <c r="H37" s="29">
        <f t="shared" ref="H37:K37" si="14">G37</f>
        <v>8.7899999999999991</v>
      </c>
      <c r="I37" s="29">
        <f t="shared" si="14"/>
        <v>8.7899999999999991</v>
      </c>
      <c r="J37" s="29">
        <f t="shared" si="14"/>
        <v>8.7899999999999991</v>
      </c>
      <c r="K37" s="29">
        <f t="shared" si="14"/>
        <v>8.7899999999999991</v>
      </c>
    </row>
    <row r="38" spans="1:12" x14ac:dyDescent="0.15">
      <c r="B38" t="s">
        <v>180</v>
      </c>
      <c r="C38" s="1">
        <f t="shared" ref="C38:F38" si="15">SUM(C36:C37)</f>
        <v>27.53</v>
      </c>
      <c r="D38" s="1">
        <f t="shared" si="15"/>
        <v>22.46</v>
      </c>
      <c r="E38" s="1">
        <f t="shared" si="15"/>
        <v>19.95</v>
      </c>
      <c r="F38" s="31">
        <f t="shared" si="15"/>
        <v>20.5</v>
      </c>
      <c r="G38" s="1">
        <f>SUM(G36:G37)</f>
        <v>19.40625</v>
      </c>
      <c r="H38" s="1">
        <f t="shared" ref="H38:K38" si="16">SUM(H36:H37)</f>
        <v>19.193925</v>
      </c>
      <c r="I38" s="1">
        <f t="shared" si="16"/>
        <v>18.985846500000001</v>
      </c>
      <c r="J38" s="1">
        <f t="shared" si="16"/>
        <v>18.781929569999999</v>
      </c>
      <c r="K38" s="1">
        <f t="shared" si="16"/>
        <v>18.5820909786</v>
      </c>
    </row>
    <row r="39" spans="1:12" x14ac:dyDescent="0.15">
      <c r="F39" s="33"/>
    </row>
    <row r="40" spans="1:12" x14ac:dyDescent="0.15">
      <c r="A40" s="28">
        <f>AVERAGE(C40:F40)</f>
        <v>9.780631549947684E-2</v>
      </c>
      <c r="B40" t="s">
        <v>181</v>
      </c>
      <c r="C40" s="28">
        <f t="shared" ref="C40:K40" si="17">C36/C9</f>
        <v>0.108810888252149</v>
      </c>
      <c r="D40" s="28">
        <f t="shared" si="17"/>
        <v>8.9894115104804426E-2</v>
      </c>
      <c r="E40" s="28">
        <f t="shared" si="17"/>
        <v>8.7732786605159735E-2</v>
      </c>
      <c r="F40" s="32">
        <f t="shared" si="17"/>
        <v>0.10478747203579418</v>
      </c>
      <c r="G40" s="28">
        <f t="shared" si="17"/>
        <v>0.10000000000000002</v>
      </c>
      <c r="H40" s="28">
        <f t="shared" si="17"/>
        <v>0.10000000000000002</v>
      </c>
      <c r="I40" s="28">
        <f t="shared" si="17"/>
        <v>0.1</v>
      </c>
      <c r="J40" s="28">
        <f t="shared" si="17"/>
        <v>0.1</v>
      </c>
      <c r="K40" s="28">
        <f t="shared" si="17"/>
        <v>0.10000000000000002</v>
      </c>
    </row>
    <row r="41" spans="1:12" x14ac:dyDescent="0.15">
      <c r="F41" s="33"/>
    </row>
    <row r="42" spans="1:12" x14ac:dyDescent="0.15">
      <c r="B42" t="s">
        <v>56</v>
      </c>
      <c r="C42" s="1">
        <f>cf!L4</f>
        <v>2.84</v>
      </c>
      <c r="D42" s="1">
        <f>cf!M4</f>
        <v>5.43</v>
      </c>
      <c r="E42" s="1">
        <f>cf!N4</f>
        <v>-48.67</v>
      </c>
      <c r="F42" s="31">
        <f>cf!O4</f>
        <v>-45.01</v>
      </c>
      <c r="G42" s="1">
        <f>G33</f>
        <v>14.666999999999998</v>
      </c>
      <c r="H42" s="1">
        <f t="shared" ref="H42:K42" si="18">H33</f>
        <v>18.843284999999998</v>
      </c>
      <c r="I42" s="1">
        <f t="shared" si="18"/>
        <v>18.8016693</v>
      </c>
      <c r="J42" s="1">
        <f t="shared" si="18"/>
        <v>18.760885913999999</v>
      </c>
      <c r="K42" s="1">
        <f t="shared" si="18"/>
        <v>18.720918195719999</v>
      </c>
    </row>
    <row r="43" spans="1:12" x14ac:dyDescent="0.15">
      <c r="B43" t="s">
        <v>213</v>
      </c>
      <c r="C43" s="1">
        <f>cf!L7+cf!L10</f>
        <v>16.29</v>
      </c>
      <c r="D43" s="1">
        <f>cf!M7+cf!M10</f>
        <v>12.12</v>
      </c>
      <c r="E43" s="1">
        <f>cf!N7+cf!N10</f>
        <v>51.62</v>
      </c>
      <c r="F43" s="31">
        <f>cf!O7+cf!O10</f>
        <v>52.63</v>
      </c>
      <c r="G43" s="49">
        <v>10</v>
      </c>
      <c r="H43" s="49">
        <v>10</v>
      </c>
      <c r="I43" s="49">
        <v>10</v>
      </c>
      <c r="J43" s="49">
        <v>10</v>
      </c>
      <c r="K43" s="49">
        <v>10</v>
      </c>
    </row>
    <row r="44" spans="1:12" x14ac:dyDescent="0.15">
      <c r="B44" t="s">
        <v>183</v>
      </c>
      <c r="C44" s="1">
        <f>cf!L20</f>
        <v>-2.93</v>
      </c>
      <c r="D44" s="1">
        <f>cf!M20</f>
        <v>-2.59</v>
      </c>
      <c r="E44" s="1">
        <f>cf!N20</f>
        <v>-3.06</v>
      </c>
      <c r="F44" s="31">
        <f>cf!O20</f>
        <v>-1.87</v>
      </c>
      <c r="G44" s="35">
        <v>-3</v>
      </c>
      <c r="H44" s="35">
        <v>-3</v>
      </c>
      <c r="I44" s="35">
        <v>-3</v>
      </c>
      <c r="J44" s="35">
        <v>-3</v>
      </c>
      <c r="K44" s="35">
        <v>-3</v>
      </c>
    </row>
    <row r="45" spans="1:12" x14ac:dyDescent="0.15">
      <c r="B45" t="s">
        <v>184</v>
      </c>
      <c r="C45" s="29">
        <f>($A$40*D9)-C36</f>
        <v>-1.6115492192076299</v>
      </c>
      <c r="D45" s="29">
        <f>($A$40*E9)-D36</f>
        <v>-1.0307927076312406</v>
      </c>
      <c r="E45" s="29">
        <f>($A$40*F9)-E36</f>
        <v>0.65985575706653776</v>
      </c>
      <c r="F45" s="34">
        <f>($A$40*G9)-F36</f>
        <v>-1.3266370307867899</v>
      </c>
      <c r="G45" s="44">
        <f>G36-F36</f>
        <v>-1.0937499999999982</v>
      </c>
      <c r="H45" s="29">
        <f t="shared" ref="H45:K45" si="19">H36-G36</f>
        <v>-0.21232499999999987</v>
      </c>
      <c r="I45" s="29">
        <f t="shared" si="19"/>
        <v>-0.20807850000000094</v>
      </c>
      <c r="J45" s="29">
        <f t="shared" si="19"/>
        <v>-0.20391693000000011</v>
      </c>
      <c r="K45" s="29">
        <f t="shared" si="19"/>
        <v>-0.19983859139999893</v>
      </c>
    </row>
    <row r="46" spans="1:12" x14ac:dyDescent="0.15">
      <c r="B46" t="s">
        <v>185</v>
      </c>
      <c r="C46" s="1">
        <f t="shared" ref="C46:F46" si="20">SUM(C42:C45)</f>
        <v>14.588450780792369</v>
      </c>
      <c r="D46" s="1">
        <f t="shared" si="20"/>
        <v>13.929207292368757</v>
      </c>
      <c r="E46" s="1">
        <f t="shared" si="20"/>
        <v>0.54985575706653345</v>
      </c>
      <c r="F46" s="31">
        <f t="shared" si="20"/>
        <v>4.4233629692132146</v>
      </c>
      <c r="G46" s="1">
        <f>SUM(G42:G45)</f>
        <v>20.573250000000002</v>
      </c>
      <c r="H46" s="1">
        <f t="shared" ref="H46:K46" si="21">SUM(H42:H45)</f>
        <v>25.630959999999998</v>
      </c>
      <c r="I46" s="1">
        <f t="shared" si="21"/>
        <v>25.593590800000001</v>
      </c>
      <c r="J46" s="1">
        <f t="shared" si="21"/>
        <v>25.556968984000001</v>
      </c>
      <c r="K46" s="1">
        <f t="shared" si="21"/>
        <v>25.521079604320001</v>
      </c>
    </row>
    <row r="47" spans="1:12" x14ac:dyDescent="0.15">
      <c r="F47" s="33"/>
    </row>
    <row r="48" spans="1:12" x14ac:dyDescent="0.15">
      <c r="B48" t="s">
        <v>188</v>
      </c>
      <c r="C48">
        <f>bs!L27+bs!L33</f>
        <v>8.36</v>
      </c>
      <c r="D48">
        <f>bs!M27+bs!M33</f>
        <v>8.33</v>
      </c>
      <c r="E48">
        <f>bs!N27+bs!N33</f>
        <v>10.329999999999998</v>
      </c>
      <c r="F48" s="33">
        <f>bs!O27+bs!O33</f>
        <v>5.1000000000000005</v>
      </c>
      <c r="G48" s="43">
        <v>5</v>
      </c>
      <c r="H48" s="43">
        <v>0</v>
      </c>
      <c r="I48" s="43">
        <v>0</v>
      </c>
      <c r="J48" s="43">
        <v>0</v>
      </c>
      <c r="K48" s="43">
        <v>0</v>
      </c>
      <c r="L48" s="27" t="s">
        <v>200</v>
      </c>
    </row>
    <row r="49" spans="2:11" x14ac:dyDescent="0.15">
      <c r="B49" t="s">
        <v>43</v>
      </c>
      <c r="C49" s="28">
        <f>C21/C48</f>
        <v>-5.5023923444976086E-2</v>
      </c>
      <c r="D49" s="28">
        <f>D21/D48</f>
        <v>-4.9219687875150055E-2</v>
      </c>
      <c r="E49" s="28">
        <f>E21/E48</f>
        <v>-0.11519845111326235</v>
      </c>
      <c r="F49" s="32">
        <f>F21/F48</f>
        <v>-0.26862745098039215</v>
      </c>
      <c r="G49" s="28"/>
      <c r="H49" s="28"/>
      <c r="I49" s="28"/>
      <c r="J49" s="28"/>
      <c r="K49" s="28"/>
    </row>
    <row r="51" spans="2:11" x14ac:dyDescent="0.15">
      <c r="B51" t="s">
        <v>201</v>
      </c>
      <c r="F51">
        <v>0</v>
      </c>
      <c r="G51" s="1">
        <f>G46-G48</f>
        <v>15.573250000000002</v>
      </c>
      <c r="H51" s="1">
        <f>H46+G51</f>
        <v>41.204210000000003</v>
      </c>
      <c r="I51" s="1">
        <f t="shared" ref="I51:K51" si="22">I46+H51</f>
        <v>66.797800800000005</v>
      </c>
      <c r="J51" s="1">
        <f t="shared" si="22"/>
        <v>92.354769784000013</v>
      </c>
      <c r="K51" s="1">
        <f t="shared" si="22"/>
        <v>117.87584938832001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739F3-19D5-584D-9D8E-F32BA415760A}">
  <dimension ref="A1:P57"/>
  <sheetViews>
    <sheetView topLeftCell="B37" zoomScale="110" workbookViewId="0">
      <selection activeCell="N53" sqref="N53"/>
    </sheetView>
  </sheetViews>
  <sheetFormatPr baseColWidth="10" defaultRowHeight="13" x14ac:dyDescent="0.15"/>
  <cols>
    <col min="1" max="1" width="63.33203125" bestFit="1" customWidth="1"/>
    <col min="2" max="3" width="11" bestFit="1" customWidth="1"/>
    <col min="4" max="4" width="12" bestFit="1" customWidth="1"/>
    <col min="5" max="5" width="13.33203125" bestFit="1" customWidth="1"/>
    <col min="6" max="6" width="11" bestFit="1" customWidth="1"/>
    <col min="7" max="8" width="11.1640625" bestFit="1" customWidth="1"/>
    <col min="9" max="10" width="11.33203125" bestFit="1" customWidth="1"/>
    <col min="11" max="11" width="14.6640625" bestFit="1" customWidth="1"/>
    <col min="12" max="12" width="11.1640625" bestFit="1" customWidth="1"/>
    <col min="13" max="13" width="11" bestFit="1" customWidth="1"/>
    <col min="14" max="14" width="12" bestFit="1" customWidth="1"/>
    <col min="15" max="15" width="11" bestFit="1" customWidth="1"/>
  </cols>
  <sheetData>
    <row r="1" spans="1:15" x14ac:dyDescent="0.1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18" x14ac:dyDescent="0.2">
      <c r="A2" s="24" t="s">
        <v>28</v>
      </c>
      <c r="B2" s="25">
        <v>40908</v>
      </c>
      <c r="C2" s="25">
        <v>41274</v>
      </c>
      <c r="D2" s="25">
        <v>41639</v>
      </c>
      <c r="E2" s="25">
        <v>42004</v>
      </c>
      <c r="F2" s="25">
        <v>42369</v>
      </c>
      <c r="G2" s="25">
        <v>42735</v>
      </c>
      <c r="H2" s="25">
        <v>43100</v>
      </c>
      <c r="I2" s="25">
        <v>43465</v>
      </c>
      <c r="J2" s="25">
        <v>43830</v>
      </c>
      <c r="K2" s="25">
        <v>44196</v>
      </c>
      <c r="L2" s="25">
        <v>44561</v>
      </c>
      <c r="M2" s="25">
        <v>44926</v>
      </c>
      <c r="N2" s="25">
        <v>45291</v>
      </c>
      <c r="O2" s="24" t="s">
        <v>29</v>
      </c>
    </row>
    <row r="4" spans="1:15" ht="18" x14ac:dyDescent="0.2">
      <c r="A4" s="6" t="s">
        <v>30</v>
      </c>
      <c r="B4" s="7">
        <v>10.09</v>
      </c>
      <c r="C4" s="7">
        <v>10.02</v>
      </c>
      <c r="D4" s="7">
        <v>10.47</v>
      </c>
      <c r="E4" s="7">
        <v>18.3</v>
      </c>
      <c r="F4" s="7">
        <v>23.08</v>
      </c>
      <c r="G4" s="7">
        <v>24.49</v>
      </c>
      <c r="H4" s="7">
        <v>31.81</v>
      </c>
      <c r="I4" s="7">
        <v>50.55</v>
      </c>
      <c r="J4" s="7">
        <v>64.44</v>
      </c>
      <c r="K4" s="7">
        <v>105.12</v>
      </c>
      <c r="L4" s="7">
        <v>139.6</v>
      </c>
      <c r="M4" s="7">
        <v>138.83000000000001</v>
      </c>
      <c r="N4" s="7">
        <v>117.06</v>
      </c>
      <c r="O4" s="7">
        <v>111.75</v>
      </c>
    </row>
    <row r="5" spans="1:15" ht="18" x14ac:dyDescent="0.2">
      <c r="A5" s="8" t="s">
        <v>31</v>
      </c>
      <c r="B5" s="9">
        <v>10.09</v>
      </c>
      <c r="C5" s="9">
        <v>10.02</v>
      </c>
      <c r="D5" s="9">
        <v>10.47</v>
      </c>
      <c r="E5" s="9">
        <v>18.3</v>
      </c>
      <c r="F5" s="9">
        <v>23.08</v>
      </c>
      <c r="G5" s="9">
        <v>24.49</v>
      </c>
      <c r="H5" s="9">
        <v>31.81</v>
      </c>
      <c r="I5" s="9">
        <v>50.55</v>
      </c>
      <c r="J5" s="9">
        <v>64.44</v>
      </c>
      <c r="K5" s="9">
        <v>105.12</v>
      </c>
      <c r="L5" s="9">
        <v>139.6</v>
      </c>
      <c r="M5" s="9">
        <v>138.83000000000001</v>
      </c>
      <c r="N5" s="9">
        <v>117.06</v>
      </c>
      <c r="O5" s="9">
        <v>111.75</v>
      </c>
    </row>
    <row r="6" spans="1:15" ht="18" x14ac:dyDescent="0.2">
      <c r="A6" s="10" t="s">
        <v>32</v>
      </c>
      <c r="B6" s="11"/>
      <c r="C6" s="12">
        <v>-7.0000000000000001E-3</v>
      </c>
      <c r="D6" s="13">
        <v>4.4999999999999998E-2</v>
      </c>
      <c r="E6" s="13">
        <v>0.748</v>
      </c>
      <c r="F6" s="13">
        <v>0.26100000000000001</v>
      </c>
      <c r="G6" s="13">
        <v>6.0999999999999999E-2</v>
      </c>
      <c r="H6" s="13">
        <v>0.29899999999999999</v>
      </c>
      <c r="I6" s="13">
        <v>0.58899999999999997</v>
      </c>
      <c r="J6" s="13">
        <v>0.27500000000000002</v>
      </c>
      <c r="K6" s="13">
        <v>0.63100000000000001</v>
      </c>
      <c r="L6" s="13">
        <v>0.32800000000000001</v>
      </c>
      <c r="M6" s="12">
        <v>-6.0000000000000001E-3</v>
      </c>
      <c r="N6" s="12">
        <v>-0.157</v>
      </c>
      <c r="O6" s="11"/>
    </row>
    <row r="7" spans="1:15" ht="18" x14ac:dyDescent="0.2">
      <c r="A7" s="6" t="s">
        <v>33</v>
      </c>
      <c r="B7" s="14">
        <v>-4.51</v>
      </c>
      <c r="C7" s="14">
        <v>-4.26</v>
      </c>
      <c r="D7" s="14">
        <v>-4.2699999999999996</v>
      </c>
      <c r="E7" s="14">
        <v>-10.64</v>
      </c>
      <c r="F7" s="14">
        <v>-11.63</v>
      </c>
      <c r="G7" s="14">
        <v>-13.42</v>
      </c>
      <c r="H7" s="14">
        <v>-17.68</v>
      </c>
      <c r="I7" s="14">
        <v>-31.25</v>
      </c>
      <c r="J7" s="14">
        <v>-41.19</v>
      </c>
      <c r="K7" s="14">
        <v>-64.819999999999993</v>
      </c>
      <c r="L7" s="14">
        <v>-86.92</v>
      </c>
      <c r="M7" s="14">
        <v>-84.43</v>
      </c>
      <c r="N7" s="14">
        <v>-70.819999999999993</v>
      </c>
      <c r="O7" s="14">
        <v>-65.650000000000006</v>
      </c>
    </row>
    <row r="8" spans="1:15" ht="18" x14ac:dyDescent="0.2">
      <c r="A8" s="8" t="s">
        <v>34</v>
      </c>
      <c r="B8" s="9">
        <v>5.58</v>
      </c>
      <c r="C8" s="9">
        <v>5.76</v>
      </c>
      <c r="D8" s="9">
        <v>6.2</v>
      </c>
      <c r="E8" s="9">
        <v>7.67</v>
      </c>
      <c r="F8" s="9">
        <v>11.45</v>
      </c>
      <c r="G8" s="9">
        <v>11.08</v>
      </c>
      <c r="H8" s="9">
        <v>14.13</v>
      </c>
      <c r="I8" s="9">
        <v>19.29</v>
      </c>
      <c r="J8" s="9">
        <v>23.25</v>
      </c>
      <c r="K8" s="9">
        <v>40.299999999999997</v>
      </c>
      <c r="L8" s="9">
        <v>52.68</v>
      </c>
      <c r="M8" s="9">
        <v>54.39</v>
      </c>
      <c r="N8" s="9">
        <v>46.24</v>
      </c>
      <c r="O8" s="9">
        <v>46.1</v>
      </c>
    </row>
    <row r="9" spans="1:15" ht="18" x14ac:dyDescent="0.2">
      <c r="A9" s="10" t="s">
        <v>32</v>
      </c>
      <c r="B9" s="11"/>
      <c r="C9" s="13">
        <v>3.2000000000000001E-2</v>
      </c>
      <c r="D9" s="13">
        <v>7.5999999999999998E-2</v>
      </c>
      <c r="E9" s="13">
        <v>0.23699999999999999</v>
      </c>
      <c r="F9" s="13">
        <v>0.49299999999999999</v>
      </c>
      <c r="G9" s="12">
        <v>-3.3000000000000002E-2</v>
      </c>
      <c r="H9" s="13">
        <v>0.27600000000000002</v>
      </c>
      <c r="I9" s="13">
        <v>0.36499999999999999</v>
      </c>
      <c r="J9" s="13">
        <v>0.20499999999999999</v>
      </c>
      <c r="K9" s="13">
        <v>0.73299999999999998</v>
      </c>
      <c r="L9" s="13">
        <v>0.307</v>
      </c>
      <c r="M9" s="13">
        <v>3.2000000000000001E-2</v>
      </c>
      <c r="N9" s="12">
        <v>-0.15</v>
      </c>
      <c r="O9" s="11"/>
    </row>
    <row r="10" spans="1:15" ht="18" x14ac:dyDescent="0.2">
      <c r="A10" s="10" t="s">
        <v>35</v>
      </c>
      <c r="B10" s="13">
        <v>0.55300000000000005</v>
      </c>
      <c r="C10" s="13">
        <v>0.57499999999999996</v>
      </c>
      <c r="D10" s="13">
        <v>0.59199999999999997</v>
      </c>
      <c r="E10" s="13">
        <v>0.41899999999999998</v>
      </c>
      <c r="F10" s="13">
        <v>0.496</v>
      </c>
      <c r="G10" s="13">
        <v>0.45200000000000001</v>
      </c>
      <c r="H10" s="13">
        <v>0.44400000000000001</v>
      </c>
      <c r="I10" s="13">
        <v>0.38200000000000001</v>
      </c>
      <c r="J10" s="13">
        <v>0.36099999999999999</v>
      </c>
      <c r="K10" s="13">
        <v>0.38300000000000001</v>
      </c>
      <c r="L10" s="13">
        <v>0.377</v>
      </c>
      <c r="M10" s="13">
        <v>0.39200000000000002</v>
      </c>
      <c r="N10" s="13">
        <v>0.39500000000000002</v>
      </c>
      <c r="O10" s="13">
        <v>0.41199999999999998</v>
      </c>
    </row>
    <row r="11" spans="1:15" ht="18" x14ac:dyDescent="0.2">
      <c r="A11" s="6" t="s">
        <v>36</v>
      </c>
      <c r="B11" s="14">
        <v>-4.03</v>
      </c>
      <c r="C11" s="14">
        <v>-4.54</v>
      </c>
      <c r="D11" s="14">
        <v>-4.71</v>
      </c>
      <c r="E11" s="14">
        <v>-9.49</v>
      </c>
      <c r="F11" s="14">
        <v>-12.29</v>
      </c>
      <c r="G11" s="14">
        <v>-13.21</v>
      </c>
      <c r="H11" s="14">
        <v>-12.81</v>
      </c>
      <c r="I11" s="14">
        <v>-17.63</v>
      </c>
      <c r="J11" s="14">
        <v>-19.309999999999999</v>
      </c>
      <c r="K11" s="14">
        <v>-29.12</v>
      </c>
      <c r="L11" s="14">
        <v>-32.74</v>
      </c>
      <c r="M11" s="14">
        <v>-33.61</v>
      </c>
      <c r="N11" s="14">
        <v>-31.11</v>
      </c>
      <c r="O11" s="14">
        <v>-26.07</v>
      </c>
    </row>
    <row r="12" spans="1:15" ht="18" x14ac:dyDescent="0.2">
      <c r="A12" s="6" t="s">
        <v>37</v>
      </c>
      <c r="B12" s="14">
        <v>-0.41</v>
      </c>
      <c r="C12" s="14">
        <v>-0.4</v>
      </c>
      <c r="D12" s="14">
        <v>-0.39</v>
      </c>
      <c r="E12" s="14">
        <v>-0.53</v>
      </c>
      <c r="F12" s="14">
        <v>-0.66</v>
      </c>
      <c r="G12" s="14">
        <v>-0.9</v>
      </c>
      <c r="H12" s="14">
        <v>-1.08</v>
      </c>
      <c r="I12" s="14">
        <v>-1.03</v>
      </c>
      <c r="J12" s="14">
        <v>-0.87</v>
      </c>
      <c r="K12" s="14">
        <v>-9.31</v>
      </c>
      <c r="L12" s="14">
        <v>-4.41</v>
      </c>
      <c r="M12" s="14">
        <v>-4.4000000000000004</v>
      </c>
      <c r="N12" s="14">
        <v>-4.74</v>
      </c>
      <c r="O12" s="14">
        <v>-4.4400000000000004</v>
      </c>
    </row>
    <row r="13" spans="1:15" ht="18" x14ac:dyDescent="0.2">
      <c r="A13" s="6" t="s">
        <v>38</v>
      </c>
      <c r="B13" s="14">
        <v>-0.55000000000000004</v>
      </c>
      <c r="C13" s="14">
        <v>-0.68</v>
      </c>
      <c r="D13" s="14">
        <v>-0.95</v>
      </c>
      <c r="E13" s="14">
        <v>-2.79</v>
      </c>
      <c r="F13" s="14">
        <v>-4.5999999999999996</v>
      </c>
      <c r="G13" s="14">
        <v>-5.1100000000000003</v>
      </c>
      <c r="H13" s="14">
        <v>-4.3</v>
      </c>
      <c r="I13" s="14">
        <v>-2.85</v>
      </c>
      <c r="J13" s="14">
        <v>-3.01</v>
      </c>
      <c r="K13" s="14">
        <v>-9.91</v>
      </c>
      <c r="L13" s="14">
        <v>-12.2</v>
      </c>
      <c r="M13" s="14">
        <v>-11.73</v>
      </c>
      <c r="N13" s="14">
        <v>-14.4</v>
      </c>
      <c r="O13" s="14">
        <v>-15.67</v>
      </c>
    </row>
    <row r="14" spans="1:15" ht="18" x14ac:dyDescent="0.2">
      <c r="A14" s="6" t="s">
        <v>39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14">
        <v>-0.96</v>
      </c>
      <c r="M14" s="7"/>
      <c r="N14" s="14">
        <v>-0.17</v>
      </c>
      <c r="O14" s="14">
        <v>-0.01</v>
      </c>
    </row>
    <row r="15" spans="1:15" ht="18" x14ac:dyDescent="0.2">
      <c r="A15" s="8" t="s">
        <v>40</v>
      </c>
      <c r="B15" s="15">
        <v>-4.99</v>
      </c>
      <c r="C15" s="15">
        <v>-5.61</v>
      </c>
      <c r="D15" s="15">
        <v>-6.05</v>
      </c>
      <c r="E15" s="15">
        <v>-12.81</v>
      </c>
      <c r="F15" s="15">
        <v>-17.54</v>
      </c>
      <c r="G15" s="15">
        <v>-19.22</v>
      </c>
      <c r="H15" s="15">
        <v>-18.2</v>
      </c>
      <c r="I15" s="15">
        <v>-21.51</v>
      </c>
      <c r="J15" s="15">
        <v>-23.19</v>
      </c>
      <c r="K15" s="15">
        <v>-48.33</v>
      </c>
      <c r="L15" s="15">
        <v>-50.31</v>
      </c>
      <c r="M15" s="15">
        <v>-49.73</v>
      </c>
      <c r="N15" s="15">
        <v>-50.42</v>
      </c>
      <c r="O15" s="15">
        <v>-46.18</v>
      </c>
    </row>
    <row r="16" spans="1:15" ht="18" x14ac:dyDescent="0.2">
      <c r="A16" s="8" t="s">
        <v>41</v>
      </c>
      <c r="B16" s="9">
        <v>0.6</v>
      </c>
      <c r="C16" s="9">
        <v>0.15</v>
      </c>
      <c r="D16" s="9">
        <v>0.15</v>
      </c>
      <c r="E16" s="15">
        <v>-5.15</v>
      </c>
      <c r="F16" s="15">
        <v>-6.09</v>
      </c>
      <c r="G16" s="15">
        <v>-8.14</v>
      </c>
      <c r="H16" s="15">
        <v>-4.07</v>
      </c>
      <c r="I16" s="15">
        <v>-2.2200000000000002</v>
      </c>
      <c r="J16" s="9">
        <v>7.0000000000000007E-2</v>
      </c>
      <c r="K16" s="15">
        <v>-8.0299999999999994</v>
      </c>
      <c r="L16" s="9">
        <v>2.38</v>
      </c>
      <c r="M16" s="9">
        <v>4.66</v>
      </c>
      <c r="N16" s="15">
        <v>-4.18</v>
      </c>
      <c r="O16" s="15">
        <v>-0.09</v>
      </c>
    </row>
    <row r="17" spans="1:16" ht="18" x14ac:dyDescent="0.2">
      <c r="A17" s="10" t="s">
        <v>32</v>
      </c>
      <c r="B17" s="11"/>
      <c r="C17" s="12">
        <v>-0.752</v>
      </c>
      <c r="D17" s="13">
        <v>3.5000000000000003E-2</v>
      </c>
      <c r="E17" s="12">
        <v>-34.527000000000001</v>
      </c>
      <c r="F17" s="13">
        <v>0.184</v>
      </c>
      <c r="G17" s="13">
        <v>0.33600000000000002</v>
      </c>
      <c r="H17" s="13">
        <v>0.501</v>
      </c>
      <c r="I17" s="13">
        <v>0.45400000000000001</v>
      </c>
      <c r="J17" s="13">
        <v>1.03</v>
      </c>
      <c r="K17" s="12">
        <v>-120.896</v>
      </c>
      <c r="L17" s="13">
        <v>1.296</v>
      </c>
      <c r="M17" s="13">
        <v>0.96</v>
      </c>
      <c r="N17" s="12">
        <v>-1.897</v>
      </c>
      <c r="O17" s="11"/>
    </row>
    <row r="18" spans="1:16" ht="18" x14ac:dyDescent="0.2">
      <c r="A18" s="10" t="s">
        <v>42</v>
      </c>
      <c r="B18" s="13">
        <v>5.8999999999999997E-2</v>
      </c>
      <c r="C18" s="13">
        <v>1.4999999999999999E-2</v>
      </c>
      <c r="D18" s="13">
        <v>1.4999999999999999E-2</v>
      </c>
      <c r="E18" s="12">
        <v>-0.28100000000000003</v>
      </c>
      <c r="F18" s="12">
        <v>-0.26400000000000001</v>
      </c>
      <c r="G18" s="12">
        <v>-0.33200000000000002</v>
      </c>
      <c r="H18" s="12">
        <v>-0.128</v>
      </c>
      <c r="I18" s="12">
        <v>-4.3999999999999997E-2</v>
      </c>
      <c r="J18" s="13">
        <v>1E-3</v>
      </c>
      <c r="K18" s="12">
        <v>-7.5999999999999998E-2</v>
      </c>
      <c r="L18" s="13">
        <v>1.7000000000000001E-2</v>
      </c>
      <c r="M18" s="13">
        <v>3.4000000000000002E-2</v>
      </c>
      <c r="N18" s="12">
        <v>-3.5999999999999997E-2</v>
      </c>
      <c r="O18" s="12">
        <v>-1E-3</v>
      </c>
    </row>
    <row r="19" spans="1:16" ht="18" x14ac:dyDescent="0.2">
      <c r="A19" s="6" t="s">
        <v>43</v>
      </c>
      <c r="B19" s="14">
        <v>-0.06</v>
      </c>
      <c r="C19" s="14">
        <v>-0.1</v>
      </c>
      <c r="D19" s="14">
        <v>-0.16</v>
      </c>
      <c r="E19" s="14">
        <v>-0.18</v>
      </c>
      <c r="F19" s="14">
        <v>-0.28999999999999998</v>
      </c>
      <c r="G19" s="14">
        <v>-0.68</v>
      </c>
      <c r="H19" s="14">
        <v>-1.32</v>
      </c>
      <c r="I19" s="14">
        <v>-0.35</v>
      </c>
      <c r="J19" s="14">
        <v>-0.38</v>
      </c>
      <c r="K19" s="14">
        <v>-0.49</v>
      </c>
      <c r="L19" s="14">
        <v>-0.46</v>
      </c>
      <c r="M19" s="14">
        <v>-0.41</v>
      </c>
      <c r="N19" s="14">
        <v>-1.19</v>
      </c>
      <c r="O19" s="14">
        <v>-1.37</v>
      </c>
      <c r="P19" s="28"/>
    </row>
    <row r="20" spans="1:16" ht="18" x14ac:dyDescent="0.2">
      <c r="A20" s="6" t="s">
        <v>44</v>
      </c>
      <c r="B20" s="7">
        <v>0.05</v>
      </c>
      <c r="C20" s="7">
        <v>0.02</v>
      </c>
      <c r="D20" s="7">
        <v>0.02</v>
      </c>
      <c r="E20" s="7">
        <v>0.03</v>
      </c>
      <c r="F20" s="7">
        <v>0.03</v>
      </c>
      <c r="G20" s="7">
        <v>0.04</v>
      </c>
      <c r="H20" s="7">
        <v>0.02</v>
      </c>
      <c r="I20" s="7">
        <v>0.1</v>
      </c>
      <c r="J20" s="7">
        <v>0.26</v>
      </c>
      <c r="K20" s="7">
        <v>0.04</v>
      </c>
      <c r="L20" s="7">
        <v>0.02</v>
      </c>
      <c r="M20" s="7">
        <v>0.04</v>
      </c>
      <c r="N20" s="7">
        <v>0.15</v>
      </c>
      <c r="O20" s="7">
        <v>0.13</v>
      </c>
    </row>
    <row r="21" spans="1:16" ht="18" x14ac:dyDescent="0.2">
      <c r="A21" s="6" t="s">
        <v>45</v>
      </c>
      <c r="B21" s="7">
        <v>0.09</v>
      </c>
      <c r="C21" s="7">
        <v>0.15</v>
      </c>
      <c r="D21" s="7">
        <v>0.2</v>
      </c>
      <c r="E21" s="14">
        <v>-0.12</v>
      </c>
      <c r="F21" s="7">
        <v>0.14000000000000001</v>
      </c>
      <c r="G21" s="14">
        <v>-0.09</v>
      </c>
      <c r="H21" s="7">
        <v>0.25</v>
      </c>
      <c r="I21" s="7">
        <v>0.43</v>
      </c>
      <c r="J21" s="14">
        <v>-0.83</v>
      </c>
      <c r="K21" s="7">
        <v>0.01</v>
      </c>
      <c r="L21" s="7">
        <v>0.02</v>
      </c>
      <c r="M21" s="14">
        <v>-0.61</v>
      </c>
      <c r="N21" s="14">
        <v>-0.79</v>
      </c>
      <c r="O21" s="14">
        <v>-0.91</v>
      </c>
    </row>
    <row r="22" spans="1:16" ht="18" x14ac:dyDescent="0.2">
      <c r="A22" s="6" t="s">
        <v>46</v>
      </c>
      <c r="B22" s="7">
        <v>0.05</v>
      </c>
      <c r="C22" s="7">
        <v>0.02</v>
      </c>
      <c r="D22" s="7">
        <v>0.03</v>
      </c>
      <c r="E22" s="14">
        <v>-0.01</v>
      </c>
      <c r="F22" s="7">
        <v>0.03</v>
      </c>
      <c r="G22" s="7">
        <v>0.04</v>
      </c>
      <c r="H22" s="7">
        <v>0.08</v>
      </c>
      <c r="I22" s="7">
        <v>0.06</v>
      </c>
      <c r="J22" s="7">
        <v>0.2</v>
      </c>
      <c r="K22" s="14">
        <v>-0.01</v>
      </c>
      <c r="L22" s="14">
        <v>-0.11</v>
      </c>
      <c r="M22" s="14">
        <v>-0.03</v>
      </c>
      <c r="N22" s="14">
        <v>-0.09</v>
      </c>
      <c r="O22" s="14">
        <v>-0.09</v>
      </c>
    </row>
    <row r="23" spans="1:16" ht="18" x14ac:dyDescent="0.2">
      <c r="A23" s="8" t="s">
        <v>47</v>
      </c>
      <c r="B23" s="9">
        <v>0.71</v>
      </c>
      <c r="C23" s="9">
        <v>0.24</v>
      </c>
      <c r="D23" s="9">
        <v>0.25</v>
      </c>
      <c r="E23" s="15">
        <v>-5.44</v>
      </c>
      <c r="F23" s="15">
        <v>-6.19</v>
      </c>
      <c r="G23" s="15">
        <v>-8.84</v>
      </c>
      <c r="H23" s="15">
        <v>-5.04</v>
      </c>
      <c r="I23" s="15">
        <v>-1.98</v>
      </c>
      <c r="J23" s="15">
        <v>-0.68</v>
      </c>
      <c r="K23" s="15">
        <v>-8.4700000000000006</v>
      </c>
      <c r="L23" s="9">
        <v>1.84</v>
      </c>
      <c r="M23" s="9">
        <v>3.66</v>
      </c>
      <c r="N23" s="15">
        <v>-6.1</v>
      </c>
      <c r="O23" s="15">
        <v>-2.33</v>
      </c>
    </row>
    <row r="24" spans="1:16" ht="18" x14ac:dyDescent="0.2">
      <c r="A24" s="6" t="s">
        <v>48</v>
      </c>
      <c r="B24" s="7"/>
      <c r="C24" s="7"/>
      <c r="D24" s="14">
        <v>-0.28000000000000003</v>
      </c>
      <c r="E24" s="14">
        <v>-0.71</v>
      </c>
      <c r="F24" s="14">
        <v>-0.15</v>
      </c>
      <c r="G24" s="14">
        <v>-0.48</v>
      </c>
      <c r="H24" s="14">
        <v>-0.31</v>
      </c>
      <c r="I24" s="14">
        <v>-0.25</v>
      </c>
      <c r="J24" s="14">
        <v>-0.17</v>
      </c>
      <c r="K24" s="14">
        <v>-0.28000000000000003</v>
      </c>
      <c r="L24" s="14">
        <v>-0.32</v>
      </c>
      <c r="M24" s="7"/>
      <c r="N24" s="14">
        <v>-0.65</v>
      </c>
      <c r="O24" s="14">
        <v>-1.08</v>
      </c>
    </row>
    <row r="25" spans="1:16" ht="18" x14ac:dyDescent="0.2">
      <c r="A25" s="6" t="s">
        <v>49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14">
        <v>-42</v>
      </c>
      <c r="O25" s="14">
        <v>-42</v>
      </c>
    </row>
    <row r="26" spans="1:16" ht="18" x14ac:dyDescent="0.2">
      <c r="A26" s="6" t="s">
        <v>50</v>
      </c>
      <c r="B26" s="7"/>
      <c r="C26" s="14">
        <v>-0.13</v>
      </c>
      <c r="D26" s="7"/>
      <c r="E26" s="7"/>
      <c r="F26" s="7"/>
      <c r="G26" s="7"/>
      <c r="H26" s="7"/>
      <c r="I26" s="7"/>
      <c r="J26" s="14">
        <v>-0.17</v>
      </c>
      <c r="K26" s="14">
        <v>-0.96</v>
      </c>
      <c r="L26" s="14">
        <v>-1.03</v>
      </c>
      <c r="M26" s="14">
        <v>-1.04</v>
      </c>
      <c r="N26" s="7"/>
      <c r="O26" s="7">
        <v>0.26</v>
      </c>
    </row>
    <row r="27" spans="1:16" ht="18" x14ac:dyDescent="0.2">
      <c r="A27" s="6" t="s">
        <v>51</v>
      </c>
      <c r="B27" s="7"/>
      <c r="C27" s="7"/>
      <c r="D27" s="7"/>
      <c r="E27" s="7">
        <v>1.81</v>
      </c>
      <c r="F27" s="7">
        <v>1.79</v>
      </c>
      <c r="G27" s="7">
        <v>0.72</v>
      </c>
      <c r="H27" s="14">
        <v>-0.15</v>
      </c>
      <c r="I27" s="14">
        <v>-7.0000000000000007E-2</v>
      </c>
      <c r="J27" s="7">
        <v>0.34</v>
      </c>
      <c r="K27" s="7">
        <v>1</v>
      </c>
      <c r="L27" s="7">
        <v>2.5</v>
      </c>
      <c r="M27" s="7">
        <v>2.99</v>
      </c>
      <c r="N27" s="14">
        <v>-0.28999999999999998</v>
      </c>
      <c r="O27" s="14">
        <v>-0.28999999999999998</v>
      </c>
    </row>
    <row r="28" spans="1:16" ht="18" x14ac:dyDescent="0.2">
      <c r="A28" s="8" t="s">
        <v>52</v>
      </c>
      <c r="B28" s="9">
        <v>0.71</v>
      </c>
      <c r="C28" s="9">
        <v>0.12</v>
      </c>
      <c r="D28" s="15">
        <v>-0.03</v>
      </c>
      <c r="E28" s="15">
        <v>-4.33</v>
      </c>
      <c r="F28" s="15">
        <v>-4.55</v>
      </c>
      <c r="G28" s="15">
        <v>-8.6</v>
      </c>
      <c r="H28" s="15">
        <v>-5.5</v>
      </c>
      <c r="I28" s="15">
        <v>-2.2999999999999998</v>
      </c>
      <c r="J28" s="15">
        <v>-0.68</v>
      </c>
      <c r="K28" s="15">
        <v>-8.7100000000000009</v>
      </c>
      <c r="L28" s="9">
        <v>2.99</v>
      </c>
      <c r="M28" s="9">
        <v>5.61</v>
      </c>
      <c r="N28" s="15">
        <v>-49.04</v>
      </c>
      <c r="O28" s="15">
        <v>-45.44</v>
      </c>
    </row>
    <row r="29" spans="1:16" ht="18" x14ac:dyDescent="0.2">
      <c r="A29" s="6" t="s">
        <v>53</v>
      </c>
      <c r="B29" s="14">
        <v>-0.24</v>
      </c>
      <c r="C29" s="7">
        <v>0</v>
      </c>
      <c r="D29" s="14">
        <v>-0.14000000000000001</v>
      </c>
      <c r="E29" s="14">
        <v>-0.18</v>
      </c>
      <c r="F29" s="14">
        <v>-0.14000000000000001</v>
      </c>
      <c r="G29" s="14">
        <v>-0.2</v>
      </c>
      <c r="H29" s="14">
        <v>-7.0000000000000007E-2</v>
      </c>
      <c r="I29" s="7">
        <v>0.16</v>
      </c>
      <c r="J29" s="14">
        <v>-0.19</v>
      </c>
      <c r="K29" s="14">
        <v>-0.1</v>
      </c>
      <c r="L29" s="14">
        <v>-0.16</v>
      </c>
      <c r="M29" s="14">
        <v>-0.18</v>
      </c>
      <c r="N29" s="7">
        <v>0.36</v>
      </c>
      <c r="O29" s="7">
        <v>0.43</v>
      </c>
    </row>
    <row r="30" spans="1:16" ht="18" x14ac:dyDescent="0.2">
      <c r="A30" s="8" t="s">
        <v>54</v>
      </c>
      <c r="B30" s="9">
        <v>0.47</v>
      </c>
      <c r="C30" s="9">
        <v>0.12</v>
      </c>
      <c r="D30" s="15">
        <v>-0.18</v>
      </c>
      <c r="E30" s="15">
        <v>-4.51</v>
      </c>
      <c r="F30" s="15">
        <v>-4.6900000000000004</v>
      </c>
      <c r="G30" s="15">
        <v>-8.8000000000000007</v>
      </c>
      <c r="H30" s="15">
        <v>-5.57</v>
      </c>
      <c r="I30" s="15">
        <v>-2.14</v>
      </c>
      <c r="J30" s="15">
        <v>-0.87</v>
      </c>
      <c r="K30" s="15">
        <v>-8.81</v>
      </c>
      <c r="L30" s="9">
        <v>2.84</v>
      </c>
      <c r="M30" s="9">
        <v>5.43</v>
      </c>
      <c r="N30" s="15">
        <v>-48.67</v>
      </c>
      <c r="O30" s="15">
        <v>-45.01</v>
      </c>
    </row>
    <row r="31" spans="1:16" ht="18" x14ac:dyDescent="0.2">
      <c r="A31" s="8" t="s">
        <v>55</v>
      </c>
      <c r="B31" s="9">
        <v>0.47</v>
      </c>
      <c r="C31" s="9">
        <v>0.12</v>
      </c>
      <c r="D31" s="15">
        <v>-0.18</v>
      </c>
      <c r="E31" s="15">
        <v>-4.51</v>
      </c>
      <c r="F31" s="15">
        <v>-4.6900000000000004</v>
      </c>
      <c r="G31" s="15">
        <v>-8.8000000000000007</v>
      </c>
      <c r="H31" s="15">
        <v>-5.57</v>
      </c>
      <c r="I31" s="15">
        <v>-2.14</v>
      </c>
      <c r="J31" s="15">
        <v>-0.87</v>
      </c>
      <c r="K31" s="15">
        <v>-8.81</v>
      </c>
      <c r="L31" s="9">
        <v>2.84</v>
      </c>
      <c r="M31" s="9">
        <v>5.43</v>
      </c>
      <c r="N31" s="15">
        <v>-48.67</v>
      </c>
      <c r="O31" s="15">
        <v>-45.01</v>
      </c>
    </row>
    <row r="32" spans="1:16" ht="18" x14ac:dyDescent="0.2">
      <c r="A32" s="8" t="s">
        <v>56</v>
      </c>
      <c r="B32" s="9">
        <v>0.47</v>
      </c>
      <c r="C32" s="9">
        <v>0.12</v>
      </c>
      <c r="D32" s="15">
        <v>-0.18</v>
      </c>
      <c r="E32" s="15">
        <v>-4.51</v>
      </c>
      <c r="F32" s="15">
        <v>-4.6900000000000004</v>
      </c>
      <c r="G32" s="15">
        <v>-8.8000000000000007</v>
      </c>
      <c r="H32" s="15">
        <v>-5.57</v>
      </c>
      <c r="I32" s="15">
        <v>-2.14</v>
      </c>
      <c r="J32" s="15">
        <v>-0.87</v>
      </c>
      <c r="K32" s="15">
        <v>-8.81</v>
      </c>
      <c r="L32" s="9">
        <v>2.84</v>
      </c>
      <c r="M32" s="9">
        <v>5.43</v>
      </c>
      <c r="N32" s="15">
        <v>-48.67</v>
      </c>
      <c r="O32" s="15">
        <v>-45.01</v>
      </c>
    </row>
    <row r="33" spans="1:15" ht="18" x14ac:dyDescent="0.2">
      <c r="A33" s="6" t="s">
        <v>57</v>
      </c>
      <c r="B33" s="7"/>
      <c r="C33" s="7"/>
      <c r="D33" s="7"/>
      <c r="E33" s="7"/>
      <c r="F33" s="14">
        <v>-0.21</v>
      </c>
      <c r="G33" s="14">
        <v>-0.75</v>
      </c>
      <c r="H33" s="14">
        <v>-2.0299999999999998</v>
      </c>
      <c r="I33" s="14">
        <v>-4.82</v>
      </c>
      <c r="J33" s="14">
        <v>-6.39</v>
      </c>
      <c r="K33" s="14">
        <v>-13.88</v>
      </c>
      <c r="L33" s="14">
        <v>-14.05</v>
      </c>
      <c r="M33" s="14">
        <v>-15.52</v>
      </c>
      <c r="N33" s="14">
        <v>-15.67</v>
      </c>
      <c r="O33" s="14">
        <v>-13.07</v>
      </c>
    </row>
    <row r="34" spans="1:15" ht="18" x14ac:dyDescent="0.2">
      <c r="A34" s="8" t="s">
        <v>58</v>
      </c>
      <c r="B34" s="9">
        <v>0.47</v>
      </c>
      <c r="C34" s="9">
        <v>0.12</v>
      </c>
      <c r="D34" s="15">
        <v>-0.18</v>
      </c>
      <c r="E34" s="15">
        <v>-4.51</v>
      </c>
      <c r="F34" s="15">
        <v>-4.8899999999999997</v>
      </c>
      <c r="G34" s="15">
        <v>-9.5500000000000007</v>
      </c>
      <c r="H34" s="15">
        <v>-7.6</v>
      </c>
      <c r="I34" s="15">
        <v>-6.96</v>
      </c>
      <c r="J34" s="15">
        <v>-7.26</v>
      </c>
      <c r="K34" s="15">
        <v>-22.69</v>
      </c>
      <c r="L34" s="15">
        <v>-11.22</v>
      </c>
      <c r="M34" s="15">
        <v>-10.09</v>
      </c>
      <c r="N34" s="15">
        <v>-64.349999999999994</v>
      </c>
      <c r="O34" s="15">
        <v>-58.08</v>
      </c>
    </row>
    <row r="35" spans="1:15" ht="18" x14ac:dyDescent="0.2">
      <c r="A35" s="10" t="s">
        <v>59</v>
      </c>
      <c r="B35" s="13">
        <v>4.7E-2</v>
      </c>
      <c r="C35" s="13">
        <v>1.2E-2</v>
      </c>
      <c r="D35" s="12">
        <v>-1.7000000000000001E-2</v>
      </c>
      <c r="E35" s="12">
        <v>-0.246</v>
      </c>
      <c r="F35" s="12">
        <v>-0.21199999999999999</v>
      </c>
      <c r="G35" s="12">
        <v>-0.39</v>
      </c>
      <c r="H35" s="12">
        <v>-0.23899999999999999</v>
      </c>
      <c r="I35" s="12">
        <v>-0.13800000000000001</v>
      </c>
      <c r="J35" s="12">
        <v>-0.113</v>
      </c>
      <c r="K35" s="12">
        <v>-0.216</v>
      </c>
      <c r="L35" s="12">
        <v>-0.08</v>
      </c>
      <c r="M35" s="12">
        <v>-7.2999999999999995E-2</v>
      </c>
      <c r="N35" s="12">
        <v>-0.55000000000000004</v>
      </c>
      <c r="O35" s="12">
        <v>-0.52</v>
      </c>
    </row>
    <row r="36" spans="1:15" ht="18" x14ac:dyDescent="0.2">
      <c r="A36" s="8" t="s">
        <v>60</v>
      </c>
      <c r="B36" s="9">
        <v>0.47</v>
      </c>
      <c r="C36" s="9">
        <v>0.12</v>
      </c>
      <c r="D36" s="15">
        <v>-0.18</v>
      </c>
      <c r="E36" s="15">
        <v>-4.51</v>
      </c>
      <c r="F36" s="15">
        <v>-4.8899999999999997</v>
      </c>
      <c r="G36" s="15">
        <v>-9.5500000000000007</v>
      </c>
      <c r="H36" s="15">
        <v>-7.6</v>
      </c>
      <c r="I36" s="15">
        <v>-6.96</v>
      </c>
      <c r="J36" s="15">
        <v>-7.26</v>
      </c>
      <c r="K36" s="15">
        <v>-22.69</v>
      </c>
      <c r="L36" s="15">
        <v>-11.22</v>
      </c>
      <c r="M36" s="15">
        <v>-10.09</v>
      </c>
      <c r="N36" s="15">
        <v>-64.349999999999994</v>
      </c>
      <c r="O36" s="15">
        <v>-58.08</v>
      </c>
    </row>
    <row r="37" spans="1:15" ht="18" x14ac:dyDescent="0.2">
      <c r="A37" s="10" t="s">
        <v>61</v>
      </c>
      <c r="B37" s="13">
        <v>4.7E-2</v>
      </c>
      <c r="C37" s="13">
        <v>1.2E-2</v>
      </c>
      <c r="D37" s="12">
        <v>-1.7000000000000001E-2</v>
      </c>
      <c r="E37" s="12">
        <v>-0.246</v>
      </c>
      <c r="F37" s="12">
        <v>-0.21199999999999999</v>
      </c>
      <c r="G37" s="12">
        <v>-0.39</v>
      </c>
      <c r="H37" s="12">
        <v>-0.23899999999999999</v>
      </c>
      <c r="I37" s="12">
        <v>-0.13800000000000001</v>
      </c>
      <c r="J37" s="12">
        <v>-0.113</v>
      </c>
      <c r="K37" s="12">
        <v>-0.216</v>
      </c>
      <c r="L37" s="12">
        <v>-0.08</v>
      </c>
      <c r="M37" s="12">
        <v>-7.2999999999999995E-2</v>
      </c>
      <c r="N37" s="12">
        <v>-0.55000000000000004</v>
      </c>
      <c r="O37" s="12">
        <v>-0.52</v>
      </c>
    </row>
    <row r="38" spans="1:15" ht="18" x14ac:dyDescent="0.2">
      <c r="A38" s="10" t="s">
        <v>62</v>
      </c>
    </row>
    <row r="39" spans="1:15" ht="18" x14ac:dyDescent="0.2">
      <c r="A39" s="6" t="s">
        <v>63</v>
      </c>
      <c r="B39" s="7">
        <v>0.09</v>
      </c>
      <c r="C39" s="7">
        <v>0.02</v>
      </c>
      <c r="D39" s="14">
        <v>-0.03</v>
      </c>
      <c r="E39" s="14">
        <v>-0.64</v>
      </c>
      <c r="F39" s="14">
        <v>-0.5</v>
      </c>
      <c r="G39" s="14">
        <v>-0.95</v>
      </c>
      <c r="H39" s="14">
        <v>-0.69</v>
      </c>
      <c r="I39" s="14">
        <v>-0.59</v>
      </c>
      <c r="J39" s="14">
        <v>-0.6</v>
      </c>
      <c r="K39" s="14">
        <v>-1.79</v>
      </c>
      <c r="L39" s="14">
        <v>-0.77</v>
      </c>
      <c r="M39" s="14">
        <v>-0.67</v>
      </c>
      <c r="N39" s="14">
        <v>-4.1100000000000003</v>
      </c>
      <c r="O39" s="14">
        <v>-3.64</v>
      </c>
    </row>
    <row r="40" spans="1:15" ht="18" x14ac:dyDescent="0.2">
      <c r="A40" s="16" t="s">
        <v>32</v>
      </c>
      <c r="B40" s="17"/>
      <c r="C40" s="18">
        <v>-0.78300000000000003</v>
      </c>
      <c r="D40" s="18">
        <v>-2.7450000000000001</v>
      </c>
      <c r="E40" s="19">
        <v>17.242999999999999</v>
      </c>
      <c r="F40" s="19">
        <v>0.21</v>
      </c>
      <c r="G40" s="19">
        <v>0.89200000000000002</v>
      </c>
      <c r="H40" s="19">
        <v>0.27500000000000002</v>
      </c>
      <c r="I40" s="19">
        <v>0.13900000000000001</v>
      </c>
      <c r="J40" s="19">
        <v>1.0999999999999999E-2</v>
      </c>
      <c r="K40" s="19">
        <v>1.9810000000000001</v>
      </c>
      <c r="L40" s="19">
        <v>0.56899999999999995</v>
      </c>
      <c r="M40" s="19">
        <v>0.13500000000000001</v>
      </c>
      <c r="N40" s="19">
        <v>5.1529999999999996</v>
      </c>
      <c r="O40" s="17"/>
    </row>
    <row r="41" spans="1:15" ht="18" x14ac:dyDescent="0.2">
      <c r="A41" s="6" t="s">
        <v>64</v>
      </c>
      <c r="B41" s="7">
        <v>5.0999999999999996</v>
      </c>
      <c r="C41" s="7">
        <v>5.0999999999999996</v>
      </c>
      <c r="D41" s="7">
        <v>5.0999999999999996</v>
      </c>
      <c r="E41" s="7">
        <v>7.08</v>
      </c>
      <c r="F41" s="7">
        <v>9.73</v>
      </c>
      <c r="G41" s="7">
        <v>10.039999999999999</v>
      </c>
      <c r="H41" s="7">
        <v>11.01</v>
      </c>
      <c r="I41" s="7">
        <v>11.72</v>
      </c>
      <c r="J41" s="7">
        <v>12.09</v>
      </c>
      <c r="K41" s="7">
        <v>12.68</v>
      </c>
      <c r="L41" s="7">
        <v>14.54</v>
      </c>
      <c r="M41" s="7">
        <v>15.11</v>
      </c>
      <c r="N41" s="7">
        <v>15.67</v>
      </c>
      <c r="O41" s="7">
        <v>15.95</v>
      </c>
    </row>
    <row r="42" spans="1:15" ht="18" x14ac:dyDescent="0.2">
      <c r="A42" s="16" t="s">
        <v>32</v>
      </c>
      <c r="B42" s="17"/>
      <c r="C42" s="20"/>
      <c r="D42" s="20"/>
      <c r="E42" s="19">
        <v>0.38900000000000001</v>
      </c>
      <c r="F42" s="19">
        <v>0.374</v>
      </c>
      <c r="G42" s="19">
        <v>3.1E-2</v>
      </c>
      <c r="H42" s="19">
        <v>9.7000000000000003E-2</v>
      </c>
      <c r="I42" s="19">
        <v>6.5000000000000002E-2</v>
      </c>
      <c r="J42" s="19">
        <v>3.1E-2</v>
      </c>
      <c r="K42" s="19">
        <v>4.9000000000000002E-2</v>
      </c>
      <c r="L42" s="19">
        <v>0.14699999999999999</v>
      </c>
      <c r="M42" s="19">
        <v>3.9E-2</v>
      </c>
      <c r="N42" s="19">
        <v>3.6999999999999998E-2</v>
      </c>
      <c r="O42" s="17"/>
    </row>
    <row r="43" spans="1:15" ht="18" x14ac:dyDescent="0.2">
      <c r="A43" s="6" t="s">
        <v>65</v>
      </c>
      <c r="B43" s="7">
        <v>5.0999999999999996</v>
      </c>
      <c r="C43" s="7">
        <v>5.0999999999999996</v>
      </c>
      <c r="D43" s="7">
        <v>5.0999999999999996</v>
      </c>
      <c r="E43" s="7">
        <v>7.08</v>
      </c>
      <c r="F43" s="7">
        <v>9.73</v>
      </c>
      <c r="G43" s="7">
        <v>10.039999999999999</v>
      </c>
      <c r="H43" s="7">
        <v>11.01</v>
      </c>
      <c r="I43" s="7">
        <v>11.72</v>
      </c>
      <c r="J43" s="7">
        <v>12.09</v>
      </c>
      <c r="K43" s="7">
        <v>12.68</v>
      </c>
      <c r="L43" s="7">
        <v>14.54</v>
      </c>
      <c r="M43" s="7">
        <v>15.11</v>
      </c>
      <c r="N43" s="7">
        <v>15.67</v>
      </c>
      <c r="O43" s="7">
        <v>15.95</v>
      </c>
    </row>
    <row r="44" spans="1:15" ht="18" x14ac:dyDescent="0.2">
      <c r="A44" s="16" t="s">
        <v>32</v>
      </c>
      <c r="B44" s="17"/>
      <c r="C44" s="20"/>
      <c r="D44" s="20"/>
      <c r="E44" s="19">
        <v>0.38900000000000001</v>
      </c>
      <c r="F44" s="19">
        <v>0.374</v>
      </c>
      <c r="G44" s="19">
        <v>3.1E-2</v>
      </c>
      <c r="H44" s="19">
        <v>9.7000000000000003E-2</v>
      </c>
      <c r="I44" s="19">
        <v>6.5000000000000002E-2</v>
      </c>
      <c r="J44" s="19">
        <v>3.1E-2</v>
      </c>
      <c r="K44" s="19">
        <v>4.9000000000000002E-2</v>
      </c>
      <c r="L44" s="19">
        <v>0.14699999999999999</v>
      </c>
      <c r="M44" s="19">
        <v>3.9E-2</v>
      </c>
      <c r="N44" s="19">
        <v>3.6999999999999998E-2</v>
      </c>
      <c r="O44" s="17"/>
    </row>
    <row r="45" spans="1:15" ht="18" x14ac:dyDescent="0.2">
      <c r="A45" s="6" t="s">
        <v>66</v>
      </c>
      <c r="B45" s="7"/>
      <c r="C45" s="7"/>
      <c r="D45" s="7"/>
      <c r="E45" s="7"/>
      <c r="F45" s="21">
        <v>-0.01</v>
      </c>
      <c r="G45" s="21">
        <v>-8.1000000000000003E-2</v>
      </c>
      <c r="H45" s="21">
        <v>-0.26700000000000002</v>
      </c>
      <c r="I45" s="21">
        <v>-1.9179999999999999</v>
      </c>
      <c r="J45" s="21">
        <v>-7.0060000000000002</v>
      </c>
      <c r="K45" s="21">
        <v>-1.292</v>
      </c>
      <c r="L45" s="22">
        <v>5.0910000000000002</v>
      </c>
      <c r="M45" s="22">
        <v>2.819</v>
      </c>
      <c r="N45" s="21">
        <v>-0.29399999999999998</v>
      </c>
      <c r="O45" s="21">
        <v>-0.14499999999999999</v>
      </c>
    </row>
    <row r="46" spans="1:15" ht="18" x14ac:dyDescent="0.2">
      <c r="A46" s="6" t="s">
        <v>67</v>
      </c>
      <c r="B46" s="7">
        <v>0.09</v>
      </c>
      <c r="C46" s="7">
        <v>0.02</v>
      </c>
      <c r="D46" s="14">
        <v>-0.03</v>
      </c>
      <c r="E46" s="14">
        <v>-0.64</v>
      </c>
      <c r="F46" s="14">
        <v>-0.5</v>
      </c>
      <c r="G46" s="14">
        <v>-0.95</v>
      </c>
      <c r="H46" s="14">
        <v>-0.69</v>
      </c>
      <c r="I46" s="14">
        <v>-0.59</v>
      </c>
      <c r="J46" s="14">
        <v>-0.6</v>
      </c>
      <c r="K46" s="14">
        <v>-1.79</v>
      </c>
      <c r="L46" s="14">
        <v>-0.77</v>
      </c>
      <c r="M46" s="14">
        <v>-0.67</v>
      </c>
      <c r="N46" s="14">
        <v>-4.1100000000000003</v>
      </c>
      <c r="O46" s="14">
        <v>-3.64</v>
      </c>
    </row>
    <row r="47" spans="1:15" ht="18" x14ac:dyDescent="0.2">
      <c r="A47" s="6" t="s">
        <v>68</v>
      </c>
      <c r="B47" s="7">
        <v>1.1399999999999999</v>
      </c>
      <c r="C47" s="7">
        <v>0.83</v>
      </c>
      <c r="D47" s="7">
        <v>1.1000000000000001</v>
      </c>
      <c r="E47" s="14">
        <v>-2.36</v>
      </c>
      <c r="F47" s="14">
        <v>-1.5</v>
      </c>
      <c r="G47" s="14">
        <v>-3.03</v>
      </c>
      <c r="H47" s="7">
        <v>0.23</v>
      </c>
      <c r="I47" s="7">
        <v>0.69</v>
      </c>
      <c r="J47" s="7">
        <v>3.13</v>
      </c>
      <c r="K47" s="7">
        <v>1.86</v>
      </c>
      <c r="L47" s="7">
        <v>15.05</v>
      </c>
      <c r="M47" s="7">
        <v>13.49</v>
      </c>
      <c r="N47" s="7">
        <v>3.28</v>
      </c>
      <c r="O47" s="7">
        <v>8.5299999999999994</v>
      </c>
    </row>
    <row r="48" spans="1:15" ht="18" x14ac:dyDescent="0.2">
      <c r="A48" s="16" t="s">
        <v>32</v>
      </c>
      <c r="B48" s="17"/>
      <c r="C48" s="18">
        <v>-0.27600000000000002</v>
      </c>
      <c r="D48" s="19">
        <v>0.33300000000000002</v>
      </c>
      <c r="E48" s="18">
        <v>-3.1379999999999999</v>
      </c>
      <c r="F48" s="19">
        <v>0.36499999999999999</v>
      </c>
      <c r="G48" s="19">
        <v>1.0269999999999999</v>
      </c>
      <c r="H48" s="19">
        <v>1.077</v>
      </c>
      <c r="I48" s="19">
        <v>1.948</v>
      </c>
      <c r="J48" s="19">
        <v>3.524</v>
      </c>
      <c r="K48" s="18">
        <v>-0.40500000000000003</v>
      </c>
      <c r="L48" s="19">
        <v>7.0839999999999996</v>
      </c>
      <c r="M48" s="18">
        <v>-0.104</v>
      </c>
      <c r="N48" s="18">
        <v>-0.75700000000000001</v>
      </c>
      <c r="O48" s="17"/>
    </row>
    <row r="49" spans="1:15" ht="18" x14ac:dyDescent="0.2">
      <c r="A49" s="6" t="s">
        <v>69</v>
      </c>
      <c r="B49" s="7">
        <v>1.65</v>
      </c>
      <c r="C49" s="7">
        <v>1.29</v>
      </c>
      <c r="D49" s="7">
        <v>1.55</v>
      </c>
      <c r="E49" s="14">
        <v>-1.46</v>
      </c>
      <c r="F49" s="14">
        <v>-0.56000000000000005</v>
      </c>
      <c r="G49" s="14">
        <v>-2.0299999999999998</v>
      </c>
      <c r="H49" s="7">
        <v>1.17</v>
      </c>
      <c r="I49" s="7"/>
      <c r="J49" s="7">
        <v>5.59</v>
      </c>
      <c r="K49" s="7">
        <v>5.3</v>
      </c>
      <c r="L49" s="7">
        <v>19.37</v>
      </c>
      <c r="M49" s="7">
        <v>17.329999999999998</v>
      </c>
      <c r="N49" s="7">
        <v>5.99</v>
      </c>
      <c r="O49" s="7"/>
    </row>
    <row r="50" spans="1:15" ht="18" x14ac:dyDescent="0.2">
      <c r="A50" s="6" t="s">
        <v>70</v>
      </c>
      <c r="B50" s="7">
        <v>0.41</v>
      </c>
      <c r="C50" s="7">
        <v>0.4</v>
      </c>
      <c r="D50" s="7">
        <v>0.39</v>
      </c>
      <c r="E50" s="7">
        <v>0.53</v>
      </c>
      <c r="F50" s="7">
        <v>0.66</v>
      </c>
      <c r="G50" s="7">
        <v>0.9</v>
      </c>
      <c r="H50" s="7">
        <v>1.08</v>
      </c>
      <c r="I50" s="7">
        <v>1.03</v>
      </c>
      <c r="J50" s="7">
        <v>0.87</v>
      </c>
      <c r="K50" s="7">
        <v>9.31</v>
      </c>
      <c r="L50" s="7">
        <v>4.41</v>
      </c>
      <c r="M50" s="7">
        <v>4.4000000000000004</v>
      </c>
      <c r="N50" s="7">
        <v>4.74</v>
      </c>
      <c r="O50" s="7">
        <v>4.4400000000000004</v>
      </c>
    </row>
    <row r="51" spans="1:15" ht="18" x14ac:dyDescent="0.2">
      <c r="A51" s="6" t="s">
        <v>71</v>
      </c>
      <c r="B51" s="7">
        <v>0.2</v>
      </c>
      <c r="C51" s="7">
        <v>0.27</v>
      </c>
      <c r="D51" s="7">
        <v>0.25</v>
      </c>
      <c r="E51" s="7">
        <v>0.25</v>
      </c>
      <c r="F51" s="7">
        <v>0.47</v>
      </c>
      <c r="G51" s="7">
        <v>1.22</v>
      </c>
      <c r="H51" s="7">
        <v>1.1100000000000001</v>
      </c>
      <c r="I51" s="7">
        <v>1.61</v>
      </c>
      <c r="J51" s="7">
        <v>1.52</v>
      </c>
      <c r="K51" s="7">
        <v>6.58</v>
      </c>
      <c r="L51" s="7">
        <v>8.7899999999999991</v>
      </c>
      <c r="M51" s="7">
        <v>9.7899999999999991</v>
      </c>
      <c r="N51" s="7">
        <v>9.65</v>
      </c>
      <c r="O51" s="7">
        <v>7.89</v>
      </c>
    </row>
    <row r="52" spans="1:15" ht="18" x14ac:dyDescent="0.2">
      <c r="A52" s="6" t="s">
        <v>72</v>
      </c>
      <c r="B52" s="7">
        <v>3.39</v>
      </c>
      <c r="C52" s="7">
        <v>3.86</v>
      </c>
      <c r="D52" s="7">
        <v>4.46</v>
      </c>
      <c r="E52" s="7">
        <v>9.24</v>
      </c>
      <c r="F52" s="7">
        <v>11.82</v>
      </c>
      <c r="G52" s="7">
        <v>11.98</v>
      </c>
      <c r="H52" s="7">
        <v>11.71</v>
      </c>
      <c r="I52" s="7">
        <v>16.02</v>
      </c>
      <c r="J52" s="7">
        <v>17.79</v>
      </c>
      <c r="K52" s="7">
        <v>22.54</v>
      </c>
      <c r="L52" s="7">
        <v>23.96</v>
      </c>
      <c r="M52" s="7">
        <v>23.82</v>
      </c>
      <c r="N52" s="7">
        <v>21.46</v>
      </c>
      <c r="O52" s="7">
        <v>18.18</v>
      </c>
    </row>
    <row r="53" spans="1:15" ht="18" x14ac:dyDescent="0.2">
      <c r="A53" s="6" t="s">
        <v>73</v>
      </c>
      <c r="B53" s="22">
        <v>0.34200000000000003</v>
      </c>
      <c r="C53" s="21">
        <v>0</v>
      </c>
      <c r="D53" s="21">
        <v>-4.3120000000000003</v>
      </c>
      <c r="E53" s="21">
        <v>-4.1000000000000002E-2</v>
      </c>
      <c r="F53" s="21">
        <v>-0.03</v>
      </c>
      <c r="G53" s="21">
        <v>-2.3E-2</v>
      </c>
      <c r="H53" s="21">
        <v>-1.2E-2</v>
      </c>
      <c r="I53" s="22">
        <v>6.9000000000000006E-2</v>
      </c>
      <c r="J53" s="21">
        <v>-0.28399999999999997</v>
      </c>
      <c r="K53" s="21">
        <v>-1.2E-2</v>
      </c>
      <c r="L53" s="22">
        <v>5.1999999999999998E-2</v>
      </c>
      <c r="M53" s="22">
        <v>3.2000000000000001E-2</v>
      </c>
      <c r="N53" s="22">
        <v>7.0000000000000001E-3</v>
      </c>
      <c r="O53" s="22">
        <v>0.01</v>
      </c>
    </row>
    <row r="54" spans="1:15" ht="18" x14ac:dyDescent="0.2">
      <c r="A54" s="10" t="s">
        <v>74</v>
      </c>
    </row>
    <row r="55" spans="1:15" ht="18" x14ac:dyDescent="0.2">
      <c r="A55" s="6" t="s">
        <v>75</v>
      </c>
      <c r="B55" s="7"/>
      <c r="C55" s="7"/>
      <c r="D55" s="7"/>
      <c r="E55" s="7">
        <v>25.7</v>
      </c>
      <c r="F55" s="7">
        <v>11.73</v>
      </c>
      <c r="G55" s="7">
        <v>7.28</v>
      </c>
      <c r="H55" s="7">
        <v>30.09</v>
      </c>
      <c r="I55" s="7">
        <v>44.95</v>
      </c>
      <c r="J55" s="7">
        <v>49.61</v>
      </c>
      <c r="K55" s="7">
        <v>119.61</v>
      </c>
      <c r="L55" s="7">
        <v>94.01</v>
      </c>
      <c r="M55" s="7">
        <v>42.77</v>
      </c>
      <c r="N55" s="7">
        <v>24.13</v>
      </c>
      <c r="O55" s="7"/>
    </row>
    <row r="56" spans="1:15" ht="18" x14ac:dyDescent="0.2">
      <c r="A56" s="6" t="s">
        <v>76</v>
      </c>
      <c r="B56" s="7"/>
      <c r="C56" s="7"/>
      <c r="D56" s="7"/>
      <c r="E56" s="23">
        <v>2.34</v>
      </c>
      <c r="F56" s="23">
        <v>1.2</v>
      </c>
      <c r="G56" s="23">
        <v>0.73</v>
      </c>
      <c r="H56" s="23">
        <v>2.61</v>
      </c>
      <c r="I56" s="23">
        <v>3.8</v>
      </c>
      <c r="J56" s="23">
        <v>4.0599999999999996</v>
      </c>
      <c r="K56" s="23">
        <v>9.07</v>
      </c>
      <c r="L56" s="23">
        <v>6.32</v>
      </c>
      <c r="M56" s="23">
        <v>2.81</v>
      </c>
      <c r="N56" s="23">
        <v>1.52</v>
      </c>
      <c r="O56" s="7"/>
    </row>
    <row r="57" spans="1:15" ht="18" x14ac:dyDescent="0.2">
      <c r="A57" s="6" t="s">
        <v>77</v>
      </c>
      <c r="B57" s="7"/>
      <c r="C57" s="7"/>
      <c r="D57" s="7"/>
      <c r="E57" s="7">
        <v>25.74</v>
      </c>
      <c r="F57" s="7">
        <v>15.87</v>
      </c>
      <c r="G57" s="7">
        <v>10.029999999999999</v>
      </c>
      <c r="H57" s="7">
        <v>29.69</v>
      </c>
      <c r="I57" s="7">
        <v>44.34</v>
      </c>
      <c r="J57" s="7">
        <v>40.590000000000003</v>
      </c>
      <c r="K57" s="7">
        <v>108.73</v>
      </c>
      <c r="L57" s="7">
        <v>101.27</v>
      </c>
      <c r="M57" s="7">
        <v>44.93</v>
      </c>
      <c r="N57" s="7">
        <v>34.83</v>
      </c>
      <c r="O57" s="7"/>
    </row>
  </sheetData>
  <mergeCells count="1">
    <mergeCell ref="A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C15CF-9FDE-F34D-80DF-2689734195E9}">
  <dimension ref="A1:O57"/>
  <sheetViews>
    <sheetView workbookViewId="0">
      <selection activeCell="A5" sqref="A5"/>
    </sheetView>
  </sheetViews>
  <sheetFormatPr baseColWidth="10" defaultRowHeight="13" x14ac:dyDescent="0.15"/>
  <cols>
    <col min="1" max="1" width="48.83203125" bestFit="1" customWidth="1"/>
  </cols>
  <sheetData>
    <row r="1" spans="1:15" x14ac:dyDescent="0.1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8" x14ac:dyDescent="0.2">
      <c r="A2" s="24" t="s">
        <v>78</v>
      </c>
      <c r="B2" s="25">
        <v>40908</v>
      </c>
      <c r="C2" s="25">
        <v>41274</v>
      </c>
      <c r="D2" s="25">
        <v>41639</v>
      </c>
      <c r="E2" s="25">
        <v>42004</v>
      </c>
      <c r="F2" s="25">
        <v>42369</v>
      </c>
      <c r="G2" s="25">
        <v>42735</v>
      </c>
      <c r="H2" s="25">
        <v>43100</v>
      </c>
      <c r="I2" s="25">
        <v>43465</v>
      </c>
      <c r="J2" s="25">
        <v>43830</v>
      </c>
      <c r="K2" s="25">
        <v>44196</v>
      </c>
      <c r="L2" s="25">
        <v>44561</v>
      </c>
      <c r="M2" s="25">
        <v>44926</v>
      </c>
      <c r="N2" s="25">
        <v>45291</v>
      </c>
      <c r="O2" s="24" t="s">
        <v>29</v>
      </c>
    </row>
    <row r="4" spans="1:15" ht="18" x14ac:dyDescent="0.2">
      <c r="A4" s="6" t="s">
        <v>79</v>
      </c>
      <c r="B4" s="7">
        <v>0.41</v>
      </c>
      <c r="C4" s="7">
        <v>0.27</v>
      </c>
      <c r="D4" s="7">
        <v>0.5</v>
      </c>
      <c r="E4" s="7">
        <v>1.05</v>
      </c>
      <c r="F4" s="7">
        <v>8.0399999999999991</v>
      </c>
      <c r="G4" s="7">
        <v>3.48</v>
      </c>
      <c r="H4" s="7">
        <v>4.3600000000000003</v>
      </c>
      <c r="I4" s="7">
        <v>14.47</v>
      </c>
      <c r="J4" s="7">
        <v>19.989999999999998</v>
      </c>
      <c r="K4" s="7">
        <v>20.93</v>
      </c>
      <c r="L4" s="7">
        <v>9.34</v>
      </c>
      <c r="M4" s="7">
        <v>12.3</v>
      </c>
      <c r="N4" s="7">
        <v>3.33</v>
      </c>
      <c r="O4" s="7">
        <v>2.62</v>
      </c>
    </row>
    <row r="5" spans="1:15" ht="18" x14ac:dyDescent="0.2">
      <c r="A5" s="8" t="s">
        <v>80</v>
      </c>
      <c r="B5" s="9">
        <v>0.41</v>
      </c>
      <c r="C5" s="9">
        <v>0.27</v>
      </c>
      <c r="D5" s="9">
        <v>0.5</v>
      </c>
      <c r="E5" s="9">
        <v>1.05</v>
      </c>
      <c r="F5" s="9">
        <v>8.0399999999999991</v>
      </c>
      <c r="G5" s="9">
        <v>3.48</v>
      </c>
      <c r="H5" s="9">
        <v>4.3600000000000003</v>
      </c>
      <c r="I5" s="9">
        <v>14.47</v>
      </c>
      <c r="J5" s="9">
        <v>19.989999999999998</v>
      </c>
      <c r="K5" s="9">
        <v>20.93</v>
      </c>
      <c r="L5" s="9">
        <v>9.34</v>
      </c>
      <c r="M5" s="9">
        <v>12.3</v>
      </c>
      <c r="N5" s="9">
        <v>3.33</v>
      </c>
      <c r="O5" s="9">
        <v>2.62</v>
      </c>
    </row>
    <row r="6" spans="1:15" ht="18" x14ac:dyDescent="0.2">
      <c r="A6" s="6" t="s">
        <v>81</v>
      </c>
      <c r="B6" s="7">
        <v>0.94</v>
      </c>
      <c r="C6" s="7">
        <v>0.95</v>
      </c>
      <c r="D6" s="7">
        <v>1.01</v>
      </c>
      <c r="E6" s="7">
        <v>3.01</v>
      </c>
      <c r="F6" s="7">
        <v>2.21</v>
      </c>
      <c r="G6" s="7">
        <v>4.33</v>
      </c>
      <c r="H6" s="7">
        <v>3.88</v>
      </c>
      <c r="I6" s="7">
        <v>9.94</v>
      </c>
      <c r="J6" s="7">
        <v>9.3800000000000008</v>
      </c>
      <c r="K6" s="7">
        <v>16.190000000000001</v>
      </c>
      <c r="L6" s="7">
        <v>21.73</v>
      </c>
      <c r="M6" s="7">
        <v>19.170000000000002</v>
      </c>
      <c r="N6" s="7">
        <v>16.98</v>
      </c>
      <c r="O6" s="7">
        <v>17.88</v>
      </c>
    </row>
    <row r="7" spans="1:15" ht="18" x14ac:dyDescent="0.2">
      <c r="A7" s="6" t="s">
        <v>82</v>
      </c>
      <c r="B7" s="7">
        <v>0.18</v>
      </c>
      <c r="C7" s="7">
        <v>7.0000000000000007E-2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8" x14ac:dyDescent="0.2">
      <c r="A8" s="8" t="s">
        <v>83</v>
      </c>
      <c r="B8" s="9">
        <v>1.1200000000000001</v>
      </c>
      <c r="C8" s="9">
        <v>1.02</v>
      </c>
      <c r="D8" s="9">
        <v>1.01</v>
      </c>
      <c r="E8" s="9">
        <v>3.01</v>
      </c>
      <c r="F8" s="9">
        <v>2.21</v>
      </c>
      <c r="G8" s="9">
        <v>4.33</v>
      </c>
      <c r="H8" s="9">
        <v>3.88</v>
      </c>
      <c r="I8" s="9">
        <v>9.94</v>
      </c>
      <c r="J8" s="9">
        <v>9.3800000000000008</v>
      </c>
      <c r="K8" s="9">
        <v>16.190000000000001</v>
      </c>
      <c r="L8" s="9">
        <v>21.73</v>
      </c>
      <c r="M8" s="9">
        <v>19.170000000000002</v>
      </c>
      <c r="N8" s="9">
        <v>16.98</v>
      </c>
      <c r="O8" s="9">
        <v>17.88</v>
      </c>
    </row>
    <row r="9" spans="1:15" ht="18" x14ac:dyDescent="0.2">
      <c r="A9" s="6" t="s">
        <v>84</v>
      </c>
      <c r="B9" s="7"/>
      <c r="C9" s="7"/>
      <c r="D9" s="7"/>
      <c r="E9" s="7"/>
      <c r="F9" s="7"/>
      <c r="G9" s="7"/>
      <c r="H9" s="7"/>
      <c r="I9" s="7">
        <v>0.44</v>
      </c>
      <c r="J9" s="7">
        <v>0.49</v>
      </c>
      <c r="K9" s="7">
        <v>0.4</v>
      </c>
      <c r="L9" s="7">
        <v>0.5</v>
      </c>
      <c r="M9" s="7">
        <v>0.38</v>
      </c>
      <c r="N9" s="7">
        <v>0.47</v>
      </c>
      <c r="O9" s="7">
        <v>0.5</v>
      </c>
    </row>
    <row r="10" spans="1:15" ht="18" x14ac:dyDescent="0.2">
      <c r="A10" s="6" t="s">
        <v>85</v>
      </c>
      <c r="B10" s="7">
        <v>0.01</v>
      </c>
      <c r="C10" s="7">
        <v>0.01</v>
      </c>
      <c r="D10" s="7">
        <v>0.06</v>
      </c>
      <c r="E10" s="7">
        <v>0.52</v>
      </c>
      <c r="F10" s="7">
        <v>0.62</v>
      </c>
      <c r="G10" s="7">
        <v>0.62</v>
      </c>
      <c r="H10" s="7">
        <v>0.67</v>
      </c>
      <c r="I10" s="7">
        <v>1.19</v>
      </c>
      <c r="J10" s="7">
        <v>1.1200000000000001</v>
      </c>
      <c r="K10" s="7">
        <v>3.29</v>
      </c>
      <c r="L10" s="7">
        <v>2.97</v>
      </c>
      <c r="M10" s="7">
        <v>2.79</v>
      </c>
      <c r="N10" s="7">
        <v>2.4500000000000002</v>
      </c>
      <c r="O10" s="7">
        <v>2.91</v>
      </c>
    </row>
    <row r="11" spans="1:15" ht="18" x14ac:dyDescent="0.2">
      <c r="A11" s="6" t="s">
        <v>86</v>
      </c>
      <c r="B11" s="7">
        <v>0.08</v>
      </c>
      <c r="C11" s="7">
        <v>0.12</v>
      </c>
      <c r="D11" s="7">
        <v>0.04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ht="18" x14ac:dyDescent="0.2">
      <c r="A12" s="6" t="s">
        <v>87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>
        <v>1</v>
      </c>
      <c r="M12" s="7"/>
      <c r="N12" s="7"/>
      <c r="O12" s="7"/>
    </row>
    <row r="13" spans="1:15" ht="18" x14ac:dyDescent="0.2">
      <c r="A13" s="6" t="s">
        <v>88</v>
      </c>
      <c r="B13" s="7">
        <v>0.16</v>
      </c>
      <c r="C13" s="7">
        <v>0.24</v>
      </c>
      <c r="D13" s="7">
        <v>0.18</v>
      </c>
      <c r="E13" s="7">
        <v>0.01</v>
      </c>
      <c r="F13" s="7">
        <v>0.01</v>
      </c>
      <c r="G13" s="7">
        <v>0.01</v>
      </c>
      <c r="H13" s="7">
        <v>0.01</v>
      </c>
      <c r="I13" s="7">
        <v>0.03</v>
      </c>
      <c r="J13" s="7">
        <v>0.01</v>
      </c>
      <c r="K13" s="7">
        <v>4.01</v>
      </c>
      <c r="L13" s="7">
        <v>0.01</v>
      </c>
      <c r="M13" s="7">
        <v>0.02</v>
      </c>
      <c r="N13" s="7">
        <v>0.02</v>
      </c>
      <c r="O13" s="7">
        <v>0.02</v>
      </c>
    </row>
    <row r="14" spans="1:15" ht="18" x14ac:dyDescent="0.2">
      <c r="A14" s="8" t="s">
        <v>89</v>
      </c>
      <c r="B14" s="9">
        <v>1.77</v>
      </c>
      <c r="C14" s="9">
        <v>1.67</v>
      </c>
      <c r="D14" s="9">
        <v>1.79</v>
      </c>
      <c r="E14" s="9">
        <v>4.58</v>
      </c>
      <c r="F14" s="9">
        <v>10.89</v>
      </c>
      <c r="G14" s="9">
        <v>8.44</v>
      </c>
      <c r="H14" s="9">
        <v>8.93</v>
      </c>
      <c r="I14" s="9">
        <v>26.07</v>
      </c>
      <c r="J14" s="9">
        <v>31</v>
      </c>
      <c r="K14" s="9">
        <v>44.82</v>
      </c>
      <c r="L14" s="9">
        <v>35.56</v>
      </c>
      <c r="M14" s="9">
        <v>34.65</v>
      </c>
      <c r="N14" s="9">
        <v>23.24</v>
      </c>
      <c r="O14" s="9">
        <v>23.92</v>
      </c>
    </row>
    <row r="15" spans="1:15" ht="18" x14ac:dyDescent="0.2">
      <c r="A15" s="6" t="s">
        <v>90</v>
      </c>
      <c r="B15" s="7">
        <v>1.94</v>
      </c>
      <c r="C15" s="7">
        <v>1.99</v>
      </c>
      <c r="D15" s="7">
        <v>1.91</v>
      </c>
      <c r="E15" s="7">
        <v>3.15</v>
      </c>
      <c r="F15" s="7">
        <v>3.43</v>
      </c>
      <c r="G15" s="7">
        <v>4.18</v>
      </c>
      <c r="H15" s="7">
        <v>4.46</v>
      </c>
      <c r="I15" s="7">
        <v>5.09</v>
      </c>
      <c r="J15" s="7">
        <v>10.32</v>
      </c>
      <c r="K15" s="7">
        <v>17.809999999999999</v>
      </c>
      <c r="L15" s="7">
        <v>18.760000000000002</v>
      </c>
      <c r="M15" s="7">
        <v>17.37</v>
      </c>
      <c r="N15" s="7">
        <v>18.34</v>
      </c>
      <c r="O15" s="7"/>
    </row>
    <row r="16" spans="1:15" ht="18" x14ac:dyDescent="0.2">
      <c r="A16" s="6" t="s">
        <v>91</v>
      </c>
      <c r="B16" s="14">
        <v>-1.33</v>
      </c>
      <c r="C16" s="14">
        <v>-1.51</v>
      </c>
      <c r="D16" s="14">
        <v>-1.4</v>
      </c>
      <c r="E16" s="14">
        <v>-1.71</v>
      </c>
      <c r="F16" s="14">
        <v>-2.06</v>
      </c>
      <c r="G16" s="14">
        <v>-2.6</v>
      </c>
      <c r="H16" s="14">
        <v>-3.07</v>
      </c>
      <c r="I16" s="14">
        <v>-3.25</v>
      </c>
      <c r="J16" s="14">
        <v>-3.89</v>
      </c>
      <c r="K16" s="14">
        <v>-5.14</v>
      </c>
      <c r="L16" s="14">
        <v>-6.41</v>
      </c>
      <c r="M16" s="14">
        <v>-7.4</v>
      </c>
      <c r="N16" s="14">
        <v>-8.66</v>
      </c>
      <c r="O16" s="7"/>
    </row>
    <row r="17" spans="1:15" ht="18" x14ac:dyDescent="0.2">
      <c r="A17" s="8" t="s">
        <v>92</v>
      </c>
      <c r="B17" s="9">
        <v>0.61</v>
      </c>
      <c r="C17" s="9">
        <v>0.48</v>
      </c>
      <c r="D17" s="9">
        <v>0.51</v>
      </c>
      <c r="E17" s="9">
        <v>1.44</v>
      </c>
      <c r="F17" s="9">
        <v>1.37</v>
      </c>
      <c r="G17" s="9">
        <v>1.59</v>
      </c>
      <c r="H17" s="9">
        <v>1.39</v>
      </c>
      <c r="I17" s="9">
        <v>1.83</v>
      </c>
      <c r="J17" s="9">
        <v>6.43</v>
      </c>
      <c r="K17" s="9">
        <v>12.66</v>
      </c>
      <c r="L17" s="9">
        <v>12.34</v>
      </c>
      <c r="M17" s="9">
        <v>9.98</v>
      </c>
      <c r="N17" s="9">
        <v>9.68</v>
      </c>
      <c r="O17" s="9">
        <v>8.7899999999999991</v>
      </c>
    </row>
    <row r="18" spans="1:15" ht="18" x14ac:dyDescent="0.2">
      <c r="A18" s="6" t="s">
        <v>93</v>
      </c>
      <c r="B18" s="7"/>
      <c r="C18" s="7"/>
      <c r="D18" s="7">
        <v>0.34</v>
      </c>
      <c r="E18" s="7">
        <v>8.56</v>
      </c>
      <c r="F18" s="7">
        <v>8.9700000000000006</v>
      </c>
      <c r="G18" s="7">
        <v>12.18</v>
      </c>
      <c r="H18" s="7">
        <v>12.26</v>
      </c>
      <c r="I18" s="7">
        <v>12.59</v>
      </c>
      <c r="J18" s="7">
        <v>12.63</v>
      </c>
      <c r="K18" s="7">
        <v>49.29</v>
      </c>
      <c r="L18" s="7">
        <v>61.19</v>
      </c>
      <c r="M18" s="7">
        <v>61.19</v>
      </c>
      <c r="N18" s="7">
        <v>19.190000000000001</v>
      </c>
      <c r="O18" s="7">
        <v>19.190000000000001</v>
      </c>
    </row>
    <row r="19" spans="1:15" ht="18" x14ac:dyDescent="0.2">
      <c r="A19" s="6" t="s">
        <v>94</v>
      </c>
      <c r="B19" s="7">
        <v>0.27</v>
      </c>
      <c r="C19" s="7">
        <v>1.08</v>
      </c>
      <c r="D19" s="7">
        <v>1.53</v>
      </c>
      <c r="E19" s="7">
        <v>8.3800000000000008</v>
      </c>
      <c r="F19" s="7">
        <v>5.38</v>
      </c>
      <c r="G19" s="7">
        <v>5.83</v>
      </c>
      <c r="H19" s="7">
        <v>2.5099999999999998</v>
      </c>
      <c r="I19" s="7">
        <v>6.63</v>
      </c>
      <c r="J19" s="7">
        <v>5.98</v>
      </c>
      <c r="K19" s="7">
        <v>29.98</v>
      </c>
      <c r="L19" s="7">
        <v>30.78</v>
      </c>
      <c r="M19" s="7">
        <v>29.52</v>
      </c>
      <c r="N19" s="7">
        <v>25.07</v>
      </c>
      <c r="O19" s="7">
        <v>21.5</v>
      </c>
    </row>
    <row r="20" spans="1:15" ht="18" x14ac:dyDescent="0.2">
      <c r="A20" s="6" t="s">
        <v>95</v>
      </c>
      <c r="B20" s="7">
        <v>0.12</v>
      </c>
      <c r="C20" s="7">
        <v>0.2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8" x14ac:dyDescent="0.2">
      <c r="A21" s="6" t="s">
        <v>96</v>
      </c>
      <c r="B21" s="7"/>
      <c r="C21" s="7"/>
      <c r="D21" s="7">
        <v>1.31</v>
      </c>
      <c r="E21" s="7"/>
      <c r="F21" s="7"/>
      <c r="G21" s="7"/>
      <c r="H21" s="7"/>
      <c r="I21" s="7">
        <v>0.09</v>
      </c>
      <c r="J21" s="7">
        <v>0.03</v>
      </c>
      <c r="K21" s="7">
        <v>0.97</v>
      </c>
      <c r="L21" s="7">
        <v>0.09</v>
      </c>
      <c r="M21" s="7">
        <v>0.64</v>
      </c>
      <c r="N21" s="7">
        <v>0.52</v>
      </c>
      <c r="O21" s="7">
        <v>0.48</v>
      </c>
    </row>
    <row r="22" spans="1:15" ht="18" x14ac:dyDescent="0.2">
      <c r="A22" s="6" t="s">
        <v>97</v>
      </c>
      <c r="B22" s="7">
        <v>7.0000000000000007E-2</v>
      </c>
      <c r="C22" s="7">
        <v>0.05</v>
      </c>
      <c r="D22" s="7">
        <v>0.28999999999999998</v>
      </c>
      <c r="E22" s="7">
        <v>0.14000000000000001</v>
      </c>
      <c r="F22" s="7">
        <v>7.0000000000000007E-2</v>
      </c>
      <c r="G22" s="7">
        <v>0.28000000000000003</v>
      </c>
      <c r="H22" s="7">
        <v>0.44</v>
      </c>
      <c r="I22" s="7">
        <v>0.4</v>
      </c>
      <c r="J22" s="7">
        <v>0.33</v>
      </c>
      <c r="K22" s="7">
        <v>0.28000000000000003</v>
      </c>
      <c r="L22" s="7">
        <v>0.89</v>
      </c>
      <c r="M22" s="7">
        <v>0.2</v>
      </c>
      <c r="N22" s="7">
        <v>0.12</v>
      </c>
      <c r="O22" s="7">
        <v>0.15</v>
      </c>
    </row>
    <row r="23" spans="1:15" ht="18" x14ac:dyDescent="0.2">
      <c r="A23" s="8" t="s">
        <v>98</v>
      </c>
      <c r="B23" s="9">
        <v>2.84</v>
      </c>
      <c r="C23" s="9">
        <v>3.48</v>
      </c>
      <c r="D23" s="9">
        <v>5.77</v>
      </c>
      <c r="E23" s="9">
        <v>23.11</v>
      </c>
      <c r="F23" s="9">
        <v>26.68</v>
      </c>
      <c r="G23" s="9">
        <v>28.32</v>
      </c>
      <c r="H23" s="9">
        <v>25.53</v>
      </c>
      <c r="I23" s="9">
        <v>47.62</v>
      </c>
      <c r="J23" s="9">
        <v>56.4</v>
      </c>
      <c r="K23" s="9">
        <v>138</v>
      </c>
      <c r="L23" s="9">
        <v>140.85</v>
      </c>
      <c r="M23" s="9">
        <v>136.16999999999999</v>
      </c>
      <c r="N23" s="9">
        <v>77.83</v>
      </c>
      <c r="O23" s="9">
        <v>74.010000000000005</v>
      </c>
    </row>
    <row r="24" spans="1:15" ht="18" x14ac:dyDescent="0.2">
      <c r="A24" s="6" t="s">
        <v>99</v>
      </c>
      <c r="B24" s="7">
        <v>0.1</v>
      </c>
      <c r="C24" s="7">
        <v>0.25</v>
      </c>
      <c r="D24" s="7">
        <v>0.2</v>
      </c>
      <c r="E24" s="7">
        <v>1.08</v>
      </c>
      <c r="F24" s="7">
        <v>0.37</v>
      </c>
      <c r="G24" s="7">
        <v>1.91</v>
      </c>
      <c r="H24" s="7">
        <v>0.99</v>
      </c>
      <c r="I24" s="7">
        <v>2.44</v>
      </c>
      <c r="J24" s="7">
        <v>3.49</v>
      </c>
      <c r="K24" s="7">
        <v>6.46</v>
      </c>
      <c r="L24" s="7">
        <v>5.95</v>
      </c>
      <c r="M24" s="7">
        <v>5.68</v>
      </c>
      <c r="N24" s="7">
        <v>5.8</v>
      </c>
      <c r="O24" s="7">
        <v>5.45</v>
      </c>
    </row>
    <row r="25" spans="1:15" ht="18" x14ac:dyDescent="0.2">
      <c r="A25" s="6" t="s">
        <v>100</v>
      </c>
      <c r="B25" s="7">
        <v>0.77</v>
      </c>
      <c r="C25" s="7">
        <v>0.56999999999999995</v>
      </c>
      <c r="D25" s="7">
        <v>0.78</v>
      </c>
      <c r="E25" s="7">
        <v>2.1</v>
      </c>
      <c r="F25" s="7">
        <v>1.29</v>
      </c>
      <c r="G25" s="7">
        <v>3.26</v>
      </c>
      <c r="H25" s="7">
        <v>1.76</v>
      </c>
      <c r="I25" s="7">
        <v>3.33</v>
      </c>
      <c r="J25" s="7">
        <v>3.95</v>
      </c>
      <c r="K25" s="7">
        <v>11.09</v>
      </c>
      <c r="L25" s="7">
        <v>9.34</v>
      </c>
      <c r="M25" s="7">
        <v>8.68</v>
      </c>
      <c r="N25" s="7">
        <v>8.51</v>
      </c>
      <c r="O25" s="7">
        <v>9.15</v>
      </c>
    </row>
    <row r="26" spans="1:15" ht="18" x14ac:dyDescent="0.2">
      <c r="A26" s="6" t="s">
        <v>101</v>
      </c>
      <c r="B26" s="7">
        <v>0.33</v>
      </c>
      <c r="C26" s="7">
        <v>0.56999999999999995</v>
      </c>
      <c r="D26" s="7">
        <v>1.02</v>
      </c>
      <c r="E26" s="7">
        <v>1.22</v>
      </c>
      <c r="F26" s="7">
        <v>2</v>
      </c>
      <c r="G26" s="7">
        <v>2</v>
      </c>
      <c r="H26" s="7"/>
      <c r="I26" s="7"/>
      <c r="J26" s="7"/>
      <c r="K26" s="7"/>
      <c r="L26" s="7"/>
      <c r="M26" s="7"/>
      <c r="N26" s="7"/>
      <c r="O26" s="7"/>
    </row>
    <row r="27" spans="1:15" ht="18" x14ac:dyDescent="0.2">
      <c r="A27" s="6" t="s">
        <v>102</v>
      </c>
      <c r="B27" s="7">
        <v>0.18</v>
      </c>
      <c r="C27" s="7">
        <v>0.69</v>
      </c>
      <c r="D27" s="7">
        <v>0.92</v>
      </c>
      <c r="E27" s="7">
        <v>1.07</v>
      </c>
      <c r="F27" s="7">
        <v>1.08</v>
      </c>
      <c r="G27" s="7">
        <v>7.85</v>
      </c>
      <c r="H27" s="7">
        <v>0.17</v>
      </c>
      <c r="I27" s="7">
        <v>0.28000000000000003</v>
      </c>
      <c r="J27" s="7">
        <v>0.28000000000000003</v>
      </c>
      <c r="K27" s="7">
        <v>0.4</v>
      </c>
      <c r="L27" s="7">
        <v>0.34</v>
      </c>
      <c r="M27" s="7">
        <v>0.32</v>
      </c>
      <c r="N27" s="7">
        <v>0.28999999999999998</v>
      </c>
      <c r="O27" s="7">
        <v>7.0000000000000007E-2</v>
      </c>
    </row>
    <row r="28" spans="1:15" ht="18" x14ac:dyDescent="0.2">
      <c r="A28" s="6" t="s">
        <v>103</v>
      </c>
      <c r="B28" s="7"/>
      <c r="C28" s="7"/>
      <c r="D28" s="7"/>
      <c r="E28" s="7"/>
      <c r="F28" s="7"/>
      <c r="G28" s="7"/>
      <c r="H28" s="7"/>
      <c r="I28" s="7"/>
      <c r="J28" s="7">
        <v>1.69</v>
      </c>
      <c r="K28" s="7">
        <v>4.7300000000000004</v>
      </c>
      <c r="L28" s="7">
        <v>3.96</v>
      </c>
      <c r="M28" s="7">
        <v>2.27</v>
      </c>
      <c r="N28" s="7">
        <v>1.89</v>
      </c>
      <c r="O28" s="7">
        <v>1.62</v>
      </c>
    </row>
    <row r="29" spans="1:15" ht="18" x14ac:dyDescent="0.2">
      <c r="A29" s="6" t="s">
        <v>104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>
        <v>0.3</v>
      </c>
    </row>
    <row r="30" spans="1:15" ht="18" x14ac:dyDescent="0.2">
      <c r="A30" s="6" t="s">
        <v>105</v>
      </c>
      <c r="B30" s="7">
        <v>0.06</v>
      </c>
      <c r="C30" s="7">
        <v>0.06</v>
      </c>
      <c r="D30" s="7">
        <v>0.06</v>
      </c>
      <c r="E30" s="7">
        <v>0.04</v>
      </c>
      <c r="F30" s="7">
        <v>7.0000000000000007E-2</v>
      </c>
      <c r="G30" s="7">
        <v>0.04</v>
      </c>
      <c r="H30" s="7">
        <v>0.06</v>
      </c>
      <c r="I30" s="7">
        <v>0.03</v>
      </c>
      <c r="J30" s="7">
        <v>0.02</v>
      </c>
      <c r="K30" s="7">
        <v>1.17</v>
      </c>
      <c r="L30" s="7">
        <v>1.0900000000000001</v>
      </c>
      <c r="M30" s="7">
        <v>1.39</v>
      </c>
      <c r="N30" s="7">
        <v>1.38</v>
      </c>
      <c r="O30" s="7">
        <v>1.22</v>
      </c>
    </row>
    <row r="31" spans="1:15" ht="18" x14ac:dyDescent="0.2">
      <c r="A31" s="6" t="s">
        <v>106</v>
      </c>
      <c r="B31" s="7">
        <v>0.05</v>
      </c>
      <c r="C31" s="7">
        <v>0.03</v>
      </c>
      <c r="D31" s="7">
        <v>0.44</v>
      </c>
      <c r="E31" s="7">
        <v>2.64</v>
      </c>
      <c r="F31" s="7">
        <v>0.94</v>
      </c>
      <c r="G31" s="7">
        <v>0.8</v>
      </c>
      <c r="H31" s="7">
        <v>1.33</v>
      </c>
      <c r="I31" s="7">
        <v>2.09</v>
      </c>
      <c r="J31" s="7">
        <v>1.75</v>
      </c>
      <c r="K31" s="7">
        <v>5.17</v>
      </c>
      <c r="L31" s="7">
        <v>8.8800000000000008</v>
      </c>
      <c r="M31" s="7">
        <v>4.0599999999999996</v>
      </c>
      <c r="N31" s="7">
        <v>5.43</v>
      </c>
      <c r="O31" s="7">
        <v>5.44</v>
      </c>
    </row>
    <row r="32" spans="1:15" ht="18" x14ac:dyDescent="0.2">
      <c r="A32" s="8" t="s">
        <v>107</v>
      </c>
      <c r="B32" s="9">
        <v>1.49</v>
      </c>
      <c r="C32" s="9">
        <v>2.17</v>
      </c>
      <c r="D32" s="9">
        <v>3.41</v>
      </c>
      <c r="E32" s="9">
        <v>8.14</v>
      </c>
      <c r="F32" s="9">
        <v>5.76</v>
      </c>
      <c r="G32" s="9">
        <v>15.86</v>
      </c>
      <c r="H32" s="9">
        <v>4.32</v>
      </c>
      <c r="I32" s="9">
        <v>8.16</v>
      </c>
      <c r="J32" s="9">
        <v>11.18</v>
      </c>
      <c r="K32" s="9">
        <v>29.02</v>
      </c>
      <c r="L32" s="9">
        <v>29.56</v>
      </c>
      <c r="M32" s="9">
        <v>22.4</v>
      </c>
      <c r="N32" s="9">
        <v>23.3</v>
      </c>
      <c r="O32" s="9">
        <v>23.24</v>
      </c>
    </row>
    <row r="33" spans="1:15" ht="18" x14ac:dyDescent="0.2">
      <c r="A33" s="6" t="s">
        <v>108</v>
      </c>
      <c r="B33" s="7">
        <v>0.41</v>
      </c>
      <c r="C33" s="7">
        <v>0.33</v>
      </c>
      <c r="D33" s="7">
        <v>1.63</v>
      </c>
      <c r="E33" s="7">
        <v>0.05</v>
      </c>
      <c r="F33" s="7">
        <v>4.9000000000000004</v>
      </c>
      <c r="G33" s="7">
        <v>4.2</v>
      </c>
      <c r="H33" s="7">
        <v>0.12</v>
      </c>
      <c r="I33" s="7">
        <v>0.22</v>
      </c>
      <c r="J33" s="7">
        <v>0.08</v>
      </c>
      <c r="K33" s="7">
        <v>0.04</v>
      </c>
      <c r="L33" s="7">
        <v>8.02</v>
      </c>
      <c r="M33" s="7">
        <v>8.01</v>
      </c>
      <c r="N33" s="7">
        <v>10.039999999999999</v>
      </c>
      <c r="O33" s="7">
        <v>5.03</v>
      </c>
    </row>
    <row r="34" spans="1:15" ht="18" x14ac:dyDescent="0.2">
      <c r="A34" s="6" t="s">
        <v>109</v>
      </c>
      <c r="B34" s="7"/>
      <c r="C34" s="7"/>
      <c r="D34" s="7"/>
      <c r="E34" s="7"/>
      <c r="F34" s="7"/>
      <c r="G34" s="7"/>
      <c r="H34" s="7"/>
      <c r="I34" s="7"/>
      <c r="J34" s="7">
        <v>2.04</v>
      </c>
      <c r="K34" s="7">
        <v>6.3</v>
      </c>
      <c r="L34" s="7">
        <v>4.55</v>
      </c>
      <c r="M34" s="7">
        <v>3.21</v>
      </c>
      <c r="N34" s="7">
        <v>2.52</v>
      </c>
      <c r="O34" s="7">
        <v>2.1</v>
      </c>
    </row>
    <row r="35" spans="1:15" ht="18" x14ac:dyDescent="0.2">
      <c r="A35" s="6" t="s">
        <v>110</v>
      </c>
      <c r="B35" s="7">
        <v>0.08</v>
      </c>
      <c r="C35" s="7">
        <v>0.06</v>
      </c>
      <c r="D35" s="7">
        <v>0.05</v>
      </c>
      <c r="E35" s="7">
        <v>0.04</v>
      </c>
      <c r="F35" s="7">
        <v>0.04</v>
      </c>
      <c r="G35" s="7">
        <v>0.03</v>
      </c>
      <c r="H35" s="7">
        <v>0.03</v>
      </c>
      <c r="I35" s="7">
        <v>0.02</v>
      </c>
      <c r="J35" s="7">
        <v>0.02</v>
      </c>
      <c r="K35" s="7">
        <v>0.31</v>
      </c>
      <c r="L35" s="7">
        <v>0.34</v>
      </c>
      <c r="M35" s="7">
        <v>0.34</v>
      </c>
      <c r="N35" s="7">
        <v>0.26</v>
      </c>
      <c r="O35" s="7">
        <v>0.39</v>
      </c>
    </row>
    <row r="36" spans="1:15" ht="18" x14ac:dyDescent="0.2">
      <c r="A36" s="6" t="s">
        <v>111</v>
      </c>
      <c r="B36" s="7"/>
      <c r="C36" s="7"/>
      <c r="D36" s="7"/>
      <c r="E36" s="7"/>
      <c r="F36" s="7">
        <v>0.17</v>
      </c>
      <c r="G36" s="7">
        <v>0.35</v>
      </c>
      <c r="H36" s="7">
        <v>0.37</v>
      </c>
      <c r="I36" s="7">
        <v>0.16</v>
      </c>
      <c r="J36" s="7">
        <v>0.24</v>
      </c>
      <c r="K36" s="7">
        <v>0.16</v>
      </c>
      <c r="L36" s="7">
        <v>0.45</v>
      </c>
      <c r="M36" s="7">
        <v>0.53</v>
      </c>
      <c r="N36" s="7"/>
      <c r="O36" s="7"/>
    </row>
    <row r="37" spans="1:15" ht="18" x14ac:dyDescent="0.2">
      <c r="A37" s="6" t="s">
        <v>112</v>
      </c>
      <c r="B37" s="7">
        <v>0.49</v>
      </c>
      <c r="C37" s="7">
        <v>0.51</v>
      </c>
      <c r="D37" s="7">
        <v>0.56000000000000005</v>
      </c>
      <c r="E37" s="7">
        <v>0.55000000000000004</v>
      </c>
      <c r="F37" s="7">
        <v>0.92</v>
      </c>
      <c r="G37" s="7">
        <v>0.83</v>
      </c>
      <c r="H37" s="7">
        <v>0.43</v>
      </c>
      <c r="I37" s="7">
        <v>0.19</v>
      </c>
      <c r="J37" s="7"/>
      <c r="K37" s="7">
        <v>0.93</v>
      </c>
      <c r="L37" s="7"/>
      <c r="M37" s="7"/>
      <c r="N37" s="7"/>
      <c r="O37" s="7"/>
    </row>
    <row r="38" spans="1:15" ht="18" x14ac:dyDescent="0.2">
      <c r="A38" s="8" t="s">
        <v>113</v>
      </c>
      <c r="B38" s="9">
        <v>2.48</v>
      </c>
      <c r="C38" s="9">
        <v>3.08</v>
      </c>
      <c r="D38" s="9">
        <v>5.65</v>
      </c>
      <c r="E38" s="9">
        <v>8.7899999999999991</v>
      </c>
      <c r="F38" s="9">
        <v>11.78</v>
      </c>
      <c r="G38" s="9">
        <v>21.26</v>
      </c>
      <c r="H38" s="9">
        <v>5.28</v>
      </c>
      <c r="I38" s="9">
        <v>8.75</v>
      </c>
      <c r="J38" s="9">
        <v>13.57</v>
      </c>
      <c r="K38" s="9">
        <v>36.75</v>
      </c>
      <c r="L38" s="9">
        <v>42.92</v>
      </c>
      <c r="M38" s="9">
        <v>34.49</v>
      </c>
      <c r="N38" s="9">
        <v>36.11</v>
      </c>
      <c r="O38" s="9">
        <v>30.77</v>
      </c>
    </row>
    <row r="39" spans="1:15" ht="18" x14ac:dyDescent="0.2">
      <c r="A39" s="6" t="s">
        <v>114</v>
      </c>
      <c r="B39" s="7"/>
      <c r="C39" s="7"/>
      <c r="D39" s="7"/>
      <c r="E39" s="7"/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0.01</v>
      </c>
      <c r="L39" s="7">
        <v>0.01</v>
      </c>
      <c r="M39" s="7">
        <v>0.01</v>
      </c>
      <c r="N39" s="7">
        <v>0.01</v>
      </c>
      <c r="O39" s="7">
        <v>0.01</v>
      </c>
    </row>
    <row r="40" spans="1:15" ht="18" x14ac:dyDescent="0.2">
      <c r="A40" s="8" t="s">
        <v>115</v>
      </c>
      <c r="B40" s="9"/>
      <c r="C40" s="9"/>
      <c r="D40" s="9"/>
      <c r="E40" s="9"/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0.01</v>
      </c>
      <c r="L40" s="9">
        <v>0.01</v>
      </c>
      <c r="M40" s="9">
        <v>0.01</v>
      </c>
      <c r="N40" s="9">
        <v>0.01</v>
      </c>
      <c r="O40" s="9">
        <v>0.01</v>
      </c>
    </row>
    <row r="41" spans="1:15" ht="18" x14ac:dyDescent="0.2">
      <c r="A41" s="6" t="s">
        <v>116</v>
      </c>
      <c r="B41" s="7">
        <v>0</v>
      </c>
      <c r="C41" s="7">
        <v>0.01</v>
      </c>
      <c r="D41" s="7">
        <v>0.01</v>
      </c>
      <c r="E41" s="7">
        <v>0.01</v>
      </c>
      <c r="F41" s="7">
        <v>0.01</v>
      </c>
      <c r="G41" s="7">
        <v>0.01</v>
      </c>
      <c r="H41" s="7">
        <v>0.01</v>
      </c>
      <c r="I41" s="7">
        <v>0.01</v>
      </c>
      <c r="J41" s="7">
        <v>0.01</v>
      </c>
      <c r="K41" s="7">
        <v>0.01</v>
      </c>
      <c r="L41" s="7">
        <v>0.02</v>
      </c>
      <c r="M41" s="7">
        <v>0.02</v>
      </c>
      <c r="N41" s="7">
        <v>0.02</v>
      </c>
      <c r="O41" s="7">
        <v>0.02</v>
      </c>
    </row>
    <row r="42" spans="1:15" ht="18" x14ac:dyDescent="0.2">
      <c r="A42" s="6" t="s">
        <v>117</v>
      </c>
      <c r="B42" s="7">
        <v>0.26</v>
      </c>
      <c r="C42" s="7">
        <v>0.25</v>
      </c>
      <c r="D42" s="7">
        <v>0.25</v>
      </c>
      <c r="E42" s="7">
        <v>18.98</v>
      </c>
      <c r="F42" s="7">
        <v>24.55</v>
      </c>
      <c r="G42" s="7">
        <v>26.04</v>
      </c>
      <c r="H42" s="7">
        <v>45.13</v>
      </c>
      <c r="I42" s="7">
        <v>65.14</v>
      </c>
      <c r="J42" s="7">
        <v>69.400000000000006</v>
      </c>
      <c r="K42" s="7">
        <v>136.78</v>
      </c>
      <c r="L42" s="7">
        <v>131.38</v>
      </c>
      <c r="M42" s="7">
        <v>130.99</v>
      </c>
      <c r="N42" s="7">
        <v>120.71</v>
      </c>
      <c r="O42" s="7">
        <v>120.84</v>
      </c>
    </row>
    <row r="43" spans="1:15" ht="18" x14ac:dyDescent="0.2">
      <c r="A43" s="6" t="s">
        <v>118</v>
      </c>
      <c r="B43" s="7">
        <v>0.11</v>
      </c>
      <c r="C43" s="7">
        <v>0.23</v>
      </c>
      <c r="D43" s="7">
        <v>0.05</v>
      </c>
      <c r="E43" s="14">
        <v>-4.46</v>
      </c>
      <c r="F43" s="14">
        <v>-9.15</v>
      </c>
      <c r="G43" s="14">
        <v>-17.940000000000001</v>
      </c>
      <c r="H43" s="14">
        <v>-23.51</v>
      </c>
      <c r="I43" s="14">
        <v>-24.2</v>
      </c>
      <c r="J43" s="14">
        <v>-25.08</v>
      </c>
      <c r="K43" s="14">
        <v>-33.89</v>
      </c>
      <c r="L43" s="14">
        <v>-31.05</v>
      </c>
      <c r="M43" s="14">
        <v>-25.62</v>
      </c>
      <c r="N43" s="14">
        <v>-74.48</v>
      </c>
      <c r="O43" s="14">
        <v>-73.05</v>
      </c>
    </row>
    <row r="44" spans="1:15" ht="18" x14ac:dyDescent="0.2">
      <c r="A44" s="6" t="s">
        <v>119</v>
      </c>
      <c r="B44" s="7"/>
      <c r="C44" s="7"/>
      <c r="D44" s="7"/>
      <c r="E44" s="7"/>
      <c r="F44" s="14">
        <v>-0.12</v>
      </c>
      <c r="G44" s="14">
        <v>-0.66</v>
      </c>
      <c r="H44" s="14">
        <v>-0.66</v>
      </c>
      <c r="I44" s="14">
        <v>-0.66</v>
      </c>
      <c r="J44" s="14">
        <v>-0.66</v>
      </c>
      <c r="K44" s="14">
        <v>-0.66</v>
      </c>
      <c r="L44" s="14">
        <v>-0.66</v>
      </c>
      <c r="M44" s="14">
        <v>-0.66</v>
      </c>
      <c r="N44" s="14">
        <v>-0.66</v>
      </c>
      <c r="O44" s="14">
        <v>-0.66</v>
      </c>
    </row>
    <row r="45" spans="1:15" ht="18" x14ac:dyDescent="0.2">
      <c r="A45" s="6" t="s">
        <v>120</v>
      </c>
      <c r="B45" s="14">
        <v>-0.01</v>
      </c>
      <c r="C45" s="14">
        <v>-0.08</v>
      </c>
      <c r="D45" s="14">
        <v>-0.19</v>
      </c>
      <c r="E45" s="14">
        <v>-0.21</v>
      </c>
      <c r="F45" s="14">
        <v>-0.4</v>
      </c>
      <c r="G45" s="14">
        <v>-0.38</v>
      </c>
      <c r="H45" s="14">
        <v>-0.72</v>
      </c>
      <c r="I45" s="14">
        <v>-1.42</v>
      </c>
      <c r="J45" s="14">
        <v>-0.84</v>
      </c>
      <c r="K45" s="14">
        <v>-1</v>
      </c>
      <c r="L45" s="14">
        <v>-1.75</v>
      </c>
      <c r="M45" s="14">
        <v>-3.04</v>
      </c>
      <c r="N45" s="14">
        <v>-3.87</v>
      </c>
      <c r="O45" s="14">
        <v>-3.91</v>
      </c>
    </row>
    <row r="46" spans="1:15" ht="18" x14ac:dyDescent="0.2">
      <c r="A46" s="8" t="s">
        <v>121</v>
      </c>
      <c r="B46" s="9">
        <v>0.36</v>
      </c>
      <c r="C46" s="9">
        <v>0.41</v>
      </c>
      <c r="D46" s="9">
        <v>0.12</v>
      </c>
      <c r="E46" s="9">
        <v>14.32</v>
      </c>
      <c r="F46" s="9">
        <v>14.89</v>
      </c>
      <c r="G46" s="9">
        <v>7.07</v>
      </c>
      <c r="H46" s="9">
        <v>20.25</v>
      </c>
      <c r="I46" s="9">
        <v>38.869999999999997</v>
      </c>
      <c r="J46" s="9">
        <v>42.84</v>
      </c>
      <c r="K46" s="9">
        <v>101.24</v>
      </c>
      <c r="L46" s="9">
        <v>97.93</v>
      </c>
      <c r="M46" s="9">
        <v>101.68</v>
      </c>
      <c r="N46" s="9">
        <v>41.71</v>
      </c>
      <c r="O46" s="9">
        <v>43.24</v>
      </c>
    </row>
    <row r="47" spans="1:15" ht="18" x14ac:dyDescent="0.2">
      <c r="A47" s="8" t="s">
        <v>122</v>
      </c>
      <c r="B47" s="9">
        <v>0.36</v>
      </c>
      <c r="C47" s="9">
        <v>0.41</v>
      </c>
      <c r="D47" s="9">
        <v>0.12</v>
      </c>
      <c r="E47" s="9">
        <v>14.32</v>
      </c>
      <c r="F47" s="9">
        <v>14.89</v>
      </c>
      <c r="G47" s="9">
        <v>7.07</v>
      </c>
      <c r="H47" s="9">
        <v>20.25</v>
      </c>
      <c r="I47" s="9">
        <v>38.869999999999997</v>
      </c>
      <c r="J47" s="9">
        <v>42.84</v>
      </c>
      <c r="K47" s="9">
        <v>101.25</v>
      </c>
      <c r="L47" s="9">
        <v>97.93</v>
      </c>
      <c r="M47" s="9">
        <v>101.69</v>
      </c>
      <c r="N47" s="9">
        <v>41.72</v>
      </c>
      <c r="O47" s="9">
        <v>43.24</v>
      </c>
    </row>
    <row r="48" spans="1:15" ht="18" x14ac:dyDescent="0.2">
      <c r="A48" s="8" t="s">
        <v>123</v>
      </c>
      <c r="B48" s="9">
        <v>2.84</v>
      </c>
      <c r="C48" s="9">
        <v>3.48</v>
      </c>
      <c r="D48" s="9">
        <v>5.77</v>
      </c>
      <c r="E48" s="9">
        <v>23.11</v>
      </c>
      <c r="F48" s="9">
        <v>26.68</v>
      </c>
      <c r="G48" s="9">
        <v>28.32</v>
      </c>
      <c r="H48" s="9">
        <v>25.53</v>
      </c>
      <c r="I48" s="9">
        <v>47.62</v>
      </c>
      <c r="J48" s="9">
        <v>56.4</v>
      </c>
      <c r="K48" s="9">
        <v>138</v>
      </c>
      <c r="L48" s="9">
        <v>140.85</v>
      </c>
      <c r="M48" s="9">
        <v>136.16999999999999</v>
      </c>
      <c r="N48" s="9">
        <v>77.83</v>
      </c>
      <c r="O48" s="9">
        <v>74.010000000000005</v>
      </c>
    </row>
    <row r="49" spans="1:15" ht="18" x14ac:dyDescent="0.2">
      <c r="A49" s="10" t="s">
        <v>62</v>
      </c>
    </row>
    <row r="50" spans="1:15" ht="18" x14ac:dyDescent="0.2">
      <c r="A50" s="6" t="s">
        <v>124</v>
      </c>
      <c r="B50" s="7"/>
      <c r="C50" s="7"/>
      <c r="D50" s="7"/>
      <c r="E50" s="7"/>
      <c r="F50" s="7"/>
      <c r="G50" s="7"/>
      <c r="H50" s="7"/>
      <c r="I50" s="7">
        <v>12.01</v>
      </c>
      <c r="J50" s="7">
        <v>12.34</v>
      </c>
      <c r="K50" s="7">
        <v>14.05</v>
      </c>
      <c r="L50" s="7">
        <v>15.04</v>
      </c>
      <c r="M50" s="7">
        <v>15.51</v>
      </c>
      <c r="N50" s="7">
        <v>16.12</v>
      </c>
      <c r="O50" s="7">
        <v>16.21</v>
      </c>
    </row>
    <row r="51" spans="1:15" ht="18" x14ac:dyDescent="0.2">
      <c r="A51" s="6" t="s">
        <v>125</v>
      </c>
      <c r="B51" s="7">
        <v>7.0000000000000007E-2</v>
      </c>
      <c r="C51" s="7">
        <v>0.08</v>
      </c>
      <c r="D51" s="7">
        <v>0.02</v>
      </c>
      <c r="E51" s="7">
        <v>1.47</v>
      </c>
      <c r="F51" s="7">
        <v>1.45</v>
      </c>
      <c r="G51" s="7">
        <v>0.7</v>
      </c>
      <c r="H51" s="7">
        <v>1.76</v>
      </c>
      <c r="I51" s="7">
        <v>3.29</v>
      </c>
      <c r="J51" s="7">
        <v>3.5</v>
      </c>
      <c r="K51" s="7">
        <v>7.57</v>
      </c>
      <c r="L51" s="7">
        <v>6.56</v>
      </c>
      <c r="M51" s="7">
        <v>6.68</v>
      </c>
      <c r="N51" s="7">
        <v>2.63</v>
      </c>
      <c r="O51" s="7">
        <v>2.68</v>
      </c>
    </row>
    <row r="52" spans="1:15" ht="18" x14ac:dyDescent="0.2">
      <c r="A52" s="6" t="s">
        <v>126</v>
      </c>
      <c r="B52" s="7">
        <v>0.09</v>
      </c>
      <c r="C52" s="14">
        <v>-0.68</v>
      </c>
      <c r="D52" s="14">
        <v>-1.76</v>
      </c>
      <c r="E52" s="14">
        <v>-2.62</v>
      </c>
      <c r="F52" s="7">
        <v>0.54</v>
      </c>
      <c r="G52" s="14">
        <v>-10.95</v>
      </c>
      <c r="H52" s="7">
        <v>5.48</v>
      </c>
      <c r="I52" s="7">
        <v>19.64</v>
      </c>
      <c r="J52" s="7">
        <v>24.22</v>
      </c>
      <c r="K52" s="7">
        <v>21.97</v>
      </c>
      <c r="L52" s="7">
        <v>5.96</v>
      </c>
      <c r="M52" s="7">
        <v>10.98</v>
      </c>
      <c r="N52" s="14">
        <v>-2.5499999999999998</v>
      </c>
      <c r="O52" s="7">
        <v>2.56</v>
      </c>
    </row>
    <row r="53" spans="1:15" ht="18" x14ac:dyDescent="0.2">
      <c r="A53" s="6" t="s">
        <v>127</v>
      </c>
      <c r="B53" s="7">
        <v>0.02</v>
      </c>
      <c r="C53" s="14">
        <v>-0.13</v>
      </c>
      <c r="D53" s="14">
        <v>-0.35</v>
      </c>
      <c r="E53" s="14">
        <v>-0.27</v>
      </c>
      <c r="F53" s="7">
        <v>0.05</v>
      </c>
      <c r="G53" s="14">
        <v>-1.0900000000000001</v>
      </c>
      <c r="H53" s="7">
        <v>0.47</v>
      </c>
      <c r="I53" s="7">
        <v>1.66</v>
      </c>
      <c r="J53" s="7">
        <v>1.98</v>
      </c>
      <c r="K53" s="7">
        <v>1.64</v>
      </c>
      <c r="L53" s="7">
        <v>0.4</v>
      </c>
      <c r="M53" s="7">
        <v>0.72</v>
      </c>
      <c r="N53" s="14">
        <v>-0.16</v>
      </c>
      <c r="O53" s="7">
        <v>0.16</v>
      </c>
    </row>
    <row r="54" spans="1:15" ht="18" x14ac:dyDescent="0.2">
      <c r="A54" s="6" t="s">
        <v>128</v>
      </c>
      <c r="B54" s="7">
        <v>0.91</v>
      </c>
      <c r="C54" s="7">
        <v>1.6</v>
      </c>
      <c r="D54" s="7">
        <v>3.56</v>
      </c>
      <c r="E54" s="7">
        <v>2.33</v>
      </c>
      <c r="F54" s="7">
        <v>7.98</v>
      </c>
      <c r="G54" s="7">
        <v>14.05</v>
      </c>
      <c r="H54" s="7">
        <v>0.28999999999999998</v>
      </c>
      <c r="I54" s="7">
        <v>0.5</v>
      </c>
      <c r="J54" s="7">
        <v>4.0999999999999996</v>
      </c>
      <c r="K54" s="7">
        <v>11.47</v>
      </c>
      <c r="L54" s="7">
        <v>16.87</v>
      </c>
      <c r="M54" s="7">
        <v>13.81</v>
      </c>
      <c r="N54" s="7">
        <v>14.73</v>
      </c>
      <c r="O54" s="7">
        <v>8.82</v>
      </c>
    </row>
    <row r="55" spans="1:15" ht="18" x14ac:dyDescent="0.2">
      <c r="A55" s="6" t="s">
        <v>129</v>
      </c>
      <c r="B55" s="7">
        <v>0.51</v>
      </c>
      <c r="C55" s="7">
        <v>1.33</v>
      </c>
      <c r="D55" s="7">
        <v>3.07</v>
      </c>
      <c r="E55" s="7">
        <v>1.28</v>
      </c>
      <c r="F55" s="14">
        <v>-0.05</v>
      </c>
      <c r="G55" s="7">
        <v>10.57</v>
      </c>
      <c r="H55" s="14">
        <v>-4.07</v>
      </c>
      <c r="I55" s="14">
        <v>-13.97</v>
      </c>
      <c r="J55" s="14">
        <v>-15.9</v>
      </c>
      <c r="K55" s="14">
        <v>-9.4600000000000009</v>
      </c>
      <c r="L55" s="7">
        <v>7.53</v>
      </c>
      <c r="M55" s="7">
        <v>1.51</v>
      </c>
      <c r="N55" s="7">
        <v>11.4</v>
      </c>
      <c r="O55" s="7">
        <v>6.21</v>
      </c>
    </row>
    <row r="56" spans="1:15" ht="18" x14ac:dyDescent="0.2">
      <c r="A56" s="6" t="s">
        <v>130</v>
      </c>
      <c r="B56" s="7">
        <v>0.04</v>
      </c>
      <c r="C56" s="7">
        <v>0.02</v>
      </c>
      <c r="D56" s="7">
        <v>7.0000000000000007E-2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18" x14ac:dyDescent="0.2">
      <c r="A57" s="6" t="s">
        <v>131</v>
      </c>
      <c r="B57" s="7"/>
      <c r="C57" s="26">
        <v>1025</v>
      </c>
      <c r="D57" s="26">
        <v>1075</v>
      </c>
      <c r="E57" s="26">
        <v>2200</v>
      </c>
      <c r="F57" s="26">
        <v>1600</v>
      </c>
      <c r="G57" s="26">
        <v>2050</v>
      </c>
      <c r="H57" s="26">
        <v>1700</v>
      </c>
      <c r="I57" s="26">
        <v>2400</v>
      </c>
      <c r="J57" s="26">
        <v>2700</v>
      </c>
      <c r="K57" s="26">
        <v>3700</v>
      </c>
      <c r="L57" s="26">
        <v>4100</v>
      </c>
      <c r="M57" s="26">
        <v>4150</v>
      </c>
      <c r="N57" s="26">
        <v>3600</v>
      </c>
      <c r="O57" s="7"/>
    </row>
  </sheetData>
  <mergeCells count="1">
    <mergeCell ref="A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C4B6E-8453-334D-B6A8-D0410CA115DB}">
  <dimension ref="A1:O46"/>
  <sheetViews>
    <sheetView workbookViewId="0">
      <selection activeCell="A10" sqref="A10:L10"/>
    </sheetView>
  </sheetViews>
  <sheetFormatPr baseColWidth="10" defaultRowHeight="13" x14ac:dyDescent="0.15"/>
  <cols>
    <col min="1" max="1" width="53.6640625" bestFit="1" customWidth="1"/>
  </cols>
  <sheetData>
    <row r="1" spans="1:15" x14ac:dyDescent="0.1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8" x14ac:dyDescent="0.2">
      <c r="A2" s="24" t="s">
        <v>132</v>
      </c>
      <c r="B2" s="25">
        <v>40908</v>
      </c>
      <c r="C2" s="25">
        <v>41274</v>
      </c>
      <c r="D2" s="25">
        <v>41639</v>
      </c>
      <c r="E2" s="25">
        <v>42004</v>
      </c>
      <c r="F2" s="25">
        <v>42369</v>
      </c>
      <c r="G2" s="25">
        <v>42735</v>
      </c>
      <c r="H2" s="25">
        <v>43100</v>
      </c>
      <c r="I2" s="25">
        <v>43465</v>
      </c>
      <c r="J2" s="25">
        <v>43830</v>
      </c>
      <c r="K2" s="25">
        <v>44196</v>
      </c>
      <c r="L2" s="25">
        <v>44561</v>
      </c>
      <c r="M2" s="25">
        <v>44926</v>
      </c>
      <c r="N2" s="25">
        <v>45291</v>
      </c>
      <c r="O2" s="24" t="s">
        <v>29</v>
      </c>
    </row>
    <row r="4" spans="1:15" ht="18" x14ac:dyDescent="0.2">
      <c r="A4" s="8" t="s">
        <v>56</v>
      </c>
      <c r="B4" s="9">
        <v>0.47</v>
      </c>
      <c r="C4" s="9">
        <v>0.12</v>
      </c>
      <c r="D4" s="15">
        <v>-0.18</v>
      </c>
      <c r="E4" s="15">
        <v>-4.51</v>
      </c>
      <c r="F4" s="15">
        <v>-4.6900000000000004</v>
      </c>
      <c r="G4" s="15">
        <v>-8.8000000000000007</v>
      </c>
      <c r="H4" s="15">
        <v>-5.57</v>
      </c>
      <c r="I4" s="15">
        <v>-2.14</v>
      </c>
      <c r="J4" s="15">
        <v>-0.87</v>
      </c>
      <c r="K4" s="15">
        <v>-8.81</v>
      </c>
      <c r="L4" s="9">
        <v>2.84</v>
      </c>
      <c r="M4" s="9">
        <v>5.43</v>
      </c>
      <c r="N4" s="15">
        <v>-48.67</v>
      </c>
      <c r="O4" s="15">
        <v>-45.01</v>
      </c>
    </row>
    <row r="5" spans="1:15" ht="18" x14ac:dyDescent="0.2">
      <c r="A5" s="6" t="s">
        <v>38</v>
      </c>
      <c r="B5" s="7">
        <v>0.34</v>
      </c>
      <c r="C5" s="7">
        <v>0.26</v>
      </c>
      <c r="D5" s="7">
        <v>0.23</v>
      </c>
      <c r="E5" s="7">
        <v>0.26</v>
      </c>
      <c r="F5" s="7">
        <v>0.42</v>
      </c>
      <c r="G5" s="7">
        <v>0.53</v>
      </c>
      <c r="H5" s="7">
        <v>0.63</v>
      </c>
      <c r="I5" s="7">
        <v>0.75</v>
      </c>
      <c r="J5" s="7">
        <v>2.9</v>
      </c>
      <c r="K5" s="7">
        <v>4.49</v>
      </c>
      <c r="L5" s="7">
        <v>6.02</v>
      </c>
      <c r="M5" s="7">
        <v>5.83</v>
      </c>
      <c r="N5" s="7">
        <v>4.6399999999999997</v>
      </c>
      <c r="O5" s="7">
        <v>4.3899999999999997</v>
      </c>
    </row>
    <row r="6" spans="1:15" ht="18" x14ac:dyDescent="0.2">
      <c r="A6" s="6" t="s">
        <v>133</v>
      </c>
      <c r="B6" s="7">
        <v>0.2</v>
      </c>
      <c r="C6" s="7">
        <v>0.42</v>
      </c>
      <c r="D6" s="7">
        <v>0.72</v>
      </c>
      <c r="E6" s="7">
        <v>2.5299999999999998</v>
      </c>
      <c r="F6" s="7">
        <v>4.18</v>
      </c>
      <c r="G6" s="7">
        <v>4.58</v>
      </c>
      <c r="H6" s="7">
        <v>3.67</v>
      </c>
      <c r="I6" s="7">
        <v>2.17</v>
      </c>
      <c r="J6" s="7">
        <v>2.06</v>
      </c>
      <c r="K6" s="7">
        <v>8.3000000000000007</v>
      </c>
      <c r="L6" s="7">
        <v>10.23</v>
      </c>
      <c r="M6" s="7">
        <v>6.29</v>
      </c>
      <c r="N6" s="7">
        <v>4.9800000000000004</v>
      </c>
      <c r="O6" s="7">
        <v>6.24</v>
      </c>
    </row>
    <row r="7" spans="1:15" ht="18" x14ac:dyDescent="0.2">
      <c r="A7" s="8" t="s">
        <v>134</v>
      </c>
      <c r="B7" s="9">
        <v>0.55000000000000004</v>
      </c>
      <c r="C7" s="9">
        <v>0.68</v>
      </c>
      <c r="D7" s="9">
        <v>0.95</v>
      </c>
      <c r="E7" s="9">
        <v>2.79</v>
      </c>
      <c r="F7" s="9">
        <v>4.5999999999999996</v>
      </c>
      <c r="G7" s="9">
        <v>5.1100000000000003</v>
      </c>
      <c r="H7" s="9">
        <v>4.3</v>
      </c>
      <c r="I7" s="9">
        <v>2.91</v>
      </c>
      <c r="J7" s="9">
        <v>4.95</v>
      </c>
      <c r="K7" s="9">
        <v>12.78</v>
      </c>
      <c r="L7" s="9">
        <v>16.25</v>
      </c>
      <c r="M7" s="9">
        <v>12.12</v>
      </c>
      <c r="N7" s="9">
        <v>9.6199999999999992</v>
      </c>
      <c r="O7" s="9">
        <v>10.63</v>
      </c>
    </row>
    <row r="8" spans="1:15" ht="18" x14ac:dyDescent="0.2">
      <c r="A8" s="6" t="s">
        <v>135</v>
      </c>
      <c r="B8" s="7"/>
      <c r="C8" s="7"/>
      <c r="D8" s="7"/>
      <c r="E8" s="7"/>
      <c r="F8" s="7"/>
      <c r="G8" s="7"/>
      <c r="H8" s="7"/>
      <c r="I8" s="7"/>
      <c r="J8" s="7">
        <v>0.01</v>
      </c>
      <c r="K8" s="7">
        <v>0.24</v>
      </c>
      <c r="L8" s="7"/>
      <c r="M8" s="7">
        <v>3.49</v>
      </c>
      <c r="N8" s="7">
        <v>7.43</v>
      </c>
      <c r="O8" s="7">
        <v>7.43</v>
      </c>
    </row>
    <row r="9" spans="1:15" ht="18" x14ac:dyDescent="0.2">
      <c r="A9" s="6" t="s">
        <v>136</v>
      </c>
      <c r="B9" s="7"/>
      <c r="C9" s="7"/>
      <c r="D9" s="14">
        <v>-0.01</v>
      </c>
      <c r="E9" s="14">
        <v>0</v>
      </c>
      <c r="F9" s="7"/>
      <c r="G9" s="7"/>
      <c r="H9" s="7"/>
      <c r="I9" s="7"/>
      <c r="J9" s="14">
        <v>-0.04</v>
      </c>
      <c r="K9" s="14">
        <v>-0.01</v>
      </c>
      <c r="L9" s="7">
        <v>0.17</v>
      </c>
      <c r="M9" s="7"/>
      <c r="N9" s="7"/>
      <c r="O9" s="7"/>
    </row>
    <row r="10" spans="1:15" ht="18" x14ac:dyDescent="0.2">
      <c r="A10" s="6" t="s">
        <v>137</v>
      </c>
      <c r="B10" s="7"/>
      <c r="C10" s="7">
        <v>0.13</v>
      </c>
      <c r="D10" s="7"/>
      <c r="E10" s="7"/>
      <c r="F10" s="7"/>
      <c r="G10" s="7"/>
      <c r="H10" s="7">
        <v>0.02</v>
      </c>
      <c r="I10" s="7"/>
      <c r="J10" s="7"/>
      <c r="K10" s="7"/>
      <c r="L10" s="7">
        <v>0.04</v>
      </c>
      <c r="M10" s="7"/>
      <c r="N10" s="7">
        <v>42</v>
      </c>
      <c r="O10" s="7">
        <v>42</v>
      </c>
    </row>
    <row r="11" spans="1:15" ht="18" x14ac:dyDescent="0.2">
      <c r="A11" s="6" t="s">
        <v>138</v>
      </c>
      <c r="B11" s="7"/>
      <c r="C11" s="7"/>
      <c r="D11" s="7"/>
      <c r="E11" s="7">
        <v>0.26</v>
      </c>
      <c r="F11" s="7">
        <v>0.63</v>
      </c>
      <c r="G11" s="7">
        <v>1.88</v>
      </c>
      <c r="H11" s="7">
        <v>1.49</v>
      </c>
      <c r="I11" s="7">
        <v>2.46</v>
      </c>
      <c r="J11" s="7">
        <v>3.22</v>
      </c>
      <c r="K11" s="7">
        <v>6.5</v>
      </c>
      <c r="L11" s="7">
        <v>5.4</v>
      </c>
      <c r="M11" s="7">
        <v>4.91</v>
      </c>
      <c r="N11" s="7">
        <v>4.8899999999999997</v>
      </c>
      <c r="O11" s="7">
        <v>1.87</v>
      </c>
    </row>
    <row r="12" spans="1:15" ht="18" x14ac:dyDescent="0.2">
      <c r="A12" s="6" t="s">
        <v>139</v>
      </c>
      <c r="B12" s="7">
        <v>0.1</v>
      </c>
      <c r="C12" s="7">
        <v>0.1</v>
      </c>
      <c r="D12" s="14">
        <v>-0.03</v>
      </c>
      <c r="E12" s="7">
        <v>0.17</v>
      </c>
      <c r="F12" s="7">
        <v>0.28000000000000003</v>
      </c>
      <c r="G12" s="7">
        <v>0.28999999999999998</v>
      </c>
      <c r="H12" s="7">
        <v>0.41</v>
      </c>
      <c r="I12" s="7">
        <v>0.72</v>
      </c>
      <c r="J12" s="7">
        <v>0.12</v>
      </c>
      <c r="K12" s="7">
        <v>0.37</v>
      </c>
      <c r="L12" s="7">
        <v>0.89</v>
      </c>
      <c r="M12" s="7">
        <v>0.74</v>
      </c>
      <c r="N12" s="7">
        <v>0.45</v>
      </c>
      <c r="O12" s="7">
        <v>0.28000000000000003</v>
      </c>
    </row>
    <row r="13" spans="1:15" ht="18" x14ac:dyDescent="0.2">
      <c r="A13" s="6" t="s">
        <v>140</v>
      </c>
      <c r="B13" s="7">
        <v>0.02</v>
      </c>
      <c r="C13" s="14">
        <v>-0.19</v>
      </c>
      <c r="D13" s="7">
        <v>0.01</v>
      </c>
      <c r="E13" s="14">
        <v>-1.6</v>
      </c>
      <c r="F13" s="14">
        <v>-1.76</v>
      </c>
      <c r="G13" s="14">
        <v>-0.32</v>
      </c>
      <c r="H13" s="7">
        <v>0.62</v>
      </c>
      <c r="I13" s="14">
        <v>-0.49</v>
      </c>
      <c r="J13" s="7">
        <v>1.06</v>
      </c>
      <c r="K13" s="14">
        <v>-0.16</v>
      </c>
      <c r="L13" s="14">
        <v>-1.46</v>
      </c>
      <c r="M13" s="14">
        <v>-1.51</v>
      </c>
      <c r="N13" s="7">
        <v>0.86</v>
      </c>
      <c r="O13" s="7">
        <v>0.65</v>
      </c>
    </row>
    <row r="14" spans="1:15" ht="18" x14ac:dyDescent="0.2">
      <c r="A14" s="6" t="s">
        <v>141</v>
      </c>
      <c r="B14" s="7">
        <v>0.38</v>
      </c>
      <c r="C14" s="14">
        <v>-0.12</v>
      </c>
      <c r="D14" s="14">
        <v>-0.02</v>
      </c>
      <c r="E14" s="14">
        <v>-2.17</v>
      </c>
      <c r="F14" s="7">
        <v>0.52</v>
      </c>
      <c r="G14" s="14">
        <v>-0.46</v>
      </c>
      <c r="H14" s="7">
        <v>0.04</v>
      </c>
      <c r="I14" s="7">
        <v>1.07</v>
      </c>
      <c r="J14" s="7">
        <v>1.1299999999999999</v>
      </c>
      <c r="K14" s="7">
        <v>0.09</v>
      </c>
      <c r="L14" s="14">
        <v>-1.24</v>
      </c>
      <c r="M14" s="7">
        <v>1.82</v>
      </c>
      <c r="N14" s="7">
        <v>1.55</v>
      </c>
      <c r="O14" s="14">
        <v>-1.3</v>
      </c>
    </row>
    <row r="15" spans="1:15" ht="18" x14ac:dyDescent="0.2">
      <c r="A15" s="6" t="s">
        <v>142</v>
      </c>
      <c r="B15" s="7"/>
      <c r="C15" s="7"/>
      <c r="D15" s="7"/>
      <c r="E15" s="7"/>
      <c r="F15" s="7"/>
      <c r="G15" s="7"/>
      <c r="H15" s="7"/>
      <c r="I15" s="14">
        <v>-0.14000000000000001</v>
      </c>
      <c r="J15" s="14">
        <v>-0.05</v>
      </c>
      <c r="K15" s="7">
        <v>0.09</v>
      </c>
      <c r="L15" s="14">
        <v>-0.1</v>
      </c>
      <c r="M15" s="7">
        <v>0.12</v>
      </c>
      <c r="N15" s="14">
        <v>-0.08</v>
      </c>
      <c r="O15" s="14">
        <v>-0.1</v>
      </c>
    </row>
    <row r="16" spans="1:15" ht="18" x14ac:dyDescent="0.2">
      <c r="A16" s="6" t="s">
        <v>143</v>
      </c>
      <c r="B16" s="14">
        <v>-1.1399999999999999</v>
      </c>
      <c r="C16" s="14">
        <v>-0.08</v>
      </c>
      <c r="D16" s="7">
        <v>0.19</v>
      </c>
      <c r="E16" s="7">
        <v>2.2799999999999998</v>
      </c>
      <c r="F16" s="14">
        <v>-1.69</v>
      </c>
      <c r="G16" s="7">
        <v>1.0900000000000001</v>
      </c>
      <c r="H16" s="14">
        <v>-1.54</v>
      </c>
      <c r="I16" s="7">
        <v>2.15</v>
      </c>
      <c r="J16" s="14">
        <v>-1.37</v>
      </c>
      <c r="K16" s="14">
        <v>-11.88</v>
      </c>
      <c r="L16" s="14">
        <v>-10.37</v>
      </c>
      <c r="M16" s="14">
        <v>-6.59</v>
      </c>
      <c r="N16" s="14">
        <v>-3.26</v>
      </c>
      <c r="O16" s="14">
        <v>-0.22</v>
      </c>
    </row>
    <row r="17" spans="1:15" ht="18" x14ac:dyDescent="0.2">
      <c r="A17" s="6" t="s">
        <v>144</v>
      </c>
      <c r="B17" s="7">
        <v>0.02</v>
      </c>
      <c r="C17" s="14">
        <v>-0.08</v>
      </c>
      <c r="D17" s="7">
        <v>0.03</v>
      </c>
      <c r="E17" s="7">
        <v>7.0000000000000007E-2</v>
      </c>
      <c r="F17" s="7">
        <v>0.23</v>
      </c>
      <c r="G17" s="7">
        <v>0.32</v>
      </c>
      <c r="H17" s="7">
        <v>0.51</v>
      </c>
      <c r="I17" s="7">
        <v>0.25</v>
      </c>
      <c r="J17" s="14">
        <v>-0.53</v>
      </c>
      <c r="K17" s="14">
        <v>-0.12</v>
      </c>
      <c r="L17" s="7">
        <v>0.92</v>
      </c>
      <c r="M17" s="7">
        <v>0.62</v>
      </c>
      <c r="N17" s="7">
        <v>0.68</v>
      </c>
      <c r="O17" s="7">
        <v>0.18</v>
      </c>
    </row>
    <row r="18" spans="1:15" ht="18" x14ac:dyDescent="0.2">
      <c r="A18" s="8" t="s">
        <v>145</v>
      </c>
      <c r="B18" s="9">
        <v>0.39</v>
      </c>
      <c r="C18" s="9">
        <v>0.56000000000000005</v>
      </c>
      <c r="D18" s="9">
        <v>0.93</v>
      </c>
      <c r="E18" s="15">
        <v>-2.7</v>
      </c>
      <c r="F18" s="15">
        <v>-1.88</v>
      </c>
      <c r="G18" s="15">
        <v>-0.89</v>
      </c>
      <c r="H18" s="9">
        <v>0.28000000000000003</v>
      </c>
      <c r="I18" s="9">
        <v>6.81</v>
      </c>
      <c r="J18" s="9">
        <v>7.62</v>
      </c>
      <c r="K18" s="15">
        <v>-0.89</v>
      </c>
      <c r="L18" s="9">
        <v>13.33</v>
      </c>
      <c r="M18" s="9">
        <v>21.15</v>
      </c>
      <c r="N18" s="9">
        <v>15.46</v>
      </c>
      <c r="O18" s="9">
        <v>16.399999999999999</v>
      </c>
    </row>
    <row r="19" spans="1:15" ht="18" x14ac:dyDescent="0.2">
      <c r="A19" s="16" t="s">
        <v>146</v>
      </c>
      <c r="B19" s="20">
        <v>-0.74</v>
      </c>
      <c r="C19" s="20">
        <v>-0.28000000000000003</v>
      </c>
      <c r="D19" s="17">
        <v>0.19</v>
      </c>
      <c r="E19" s="17">
        <v>0.19</v>
      </c>
      <c r="F19" s="20">
        <v>-0.94</v>
      </c>
      <c r="G19" s="17">
        <v>0.95</v>
      </c>
      <c r="H19" s="20">
        <v>-0.99</v>
      </c>
      <c r="I19" s="17">
        <v>3.34</v>
      </c>
      <c r="J19" s="20">
        <v>-0.82</v>
      </c>
      <c r="K19" s="20">
        <v>-11.81</v>
      </c>
      <c r="L19" s="20">
        <v>-10.79</v>
      </c>
      <c r="M19" s="20">
        <v>-4.03</v>
      </c>
      <c r="N19" s="20">
        <v>-1.1100000000000001</v>
      </c>
      <c r="O19" s="20">
        <v>-1.44</v>
      </c>
    </row>
    <row r="20" spans="1:15" ht="18" x14ac:dyDescent="0.2">
      <c r="A20" s="6" t="s">
        <v>147</v>
      </c>
      <c r="B20" s="14">
        <v>-0.19</v>
      </c>
      <c r="C20" s="14">
        <v>-0.15</v>
      </c>
      <c r="D20" s="14">
        <v>-0.28999999999999998</v>
      </c>
      <c r="E20" s="14">
        <v>-1.1200000000000001</v>
      </c>
      <c r="F20" s="14">
        <v>-0.42</v>
      </c>
      <c r="G20" s="14">
        <v>-0.46</v>
      </c>
      <c r="H20" s="14">
        <v>-0.7</v>
      </c>
      <c r="I20" s="14">
        <v>-1.03</v>
      </c>
      <c r="J20" s="14">
        <v>-2.02</v>
      </c>
      <c r="K20" s="14">
        <v>-2.59</v>
      </c>
      <c r="L20" s="14">
        <v>-2.93</v>
      </c>
      <c r="M20" s="14">
        <v>-2.59</v>
      </c>
      <c r="N20" s="14">
        <v>-3.06</v>
      </c>
      <c r="O20" s="14">
        <v>-1.87</v>
      </c>
    </row>
    <row r="21" spans="1:15" ht="18" x14ac:dyDescent="0.2">
      <c r="A21" s="6" t="s">
        <v>148</v>
      </c>
      <c r="B21" s="7"/>
      <c r="C21" s="7"/>
      <c r="D21" s="7">
        <v>0.01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18" x14ac:dyDescent="0.2">
      <c r="A22" s="6" t="s">
        <v>149</v>
      </c>
      <c r="B22" s="14">
        <v>-0.09</v>
      </c>
      <c r="C22" s="14">
        <v>-0.32</v>
      </c>
      <c r="D22" s="14">
        <v>-0.28000000000000003</v>
      </c>
      <c r="E22" s="14">
        <v>-11.54</v>
      </c>
      <c r="F22" s="14">
        <v>-0.18</v>
      </c>
      <c r="G22" s="14">
        <v>-3.37</v>
      </c>
      <c r="H22" s="14">
        <v>-0.21</v>
      </c>
      <c r="I22" s="14">
        <v>-12.6</v>
      </c>
      <c r="J22" s="14">
        <v>-1.6</v>
      </c>
      <c r="K22" s="14">
        <v>-23.72</v>
      </c>
      <c r="L22" s="14">
        <v>-12.58</v>
      </c>
      <c r="M22" s="7"/>
      <c r="N22" s="7"/>
      <c r="O22" s="7"/>
    </row>
    <row r="23" spans="1:15" ht="18" x14ac:dyDescent="0.2">
      <c r="A23" s="6" t="s">
        <v>150</v>
      </c>
      <c r="B23" s="7"/>
      <c r="C23" s="7"/>
      <c r="D23" s="7"/>
      <c r="E23" s="7"/>
      <c r="F23" s="7"/>
      <c r="G23" s="7"/>
      <c r="H23" s="7"/>
      <c r="I23" s="7"/>
      <c r="J23" s="14">
        <v>-0.54</v>
      </c>
      <c r="K23" s="14">
        <v>-5.16</v>
      </c>
      <c r="L23" s="14">
        <v>-7.64</v>
      </c>
      <c r="M23" s="14">
        <v>-9.18</v>
      </c>
      <c r="N23" s="14">
        <v>-8.5500000000000007</v>
      </c>
      <c r="O23" s="14">
        <v>-7.14</v>
      </c>
    </row>
    <row r="24" spans="1:15" ht="18" x14ac:dyDescent="0.2">
      <c r="A24" s="6" t="s">
        <v>151</v>
      </c>
      <c r="B24" s="14">
        <v>-0.1</v>
      </c>
      <c r="C24" s="7">
        <v>0.12</v>
      </c>
      <c r="D24" s="14">
        <v>-0.15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18" x14ac:dyDescent="0.2">
      <c r="A25" s="8" t="s">
        <v>152</v>
      </c>
      <c r="B25" s="15">
        <v>-0.38</v>
      </c>
      <c r="C25" s="15">
        <v>-0.36</v>
      </c>
      <c r="D25" s="15">
        <v>-0.71</v>
      </c>
      <c r="E25" s="15">
        <v>-12.65</v>
      </c>
      <c r="F25" s="15">
        <v>-0.6</v>
      </c>
      <c r="G25" s="15">
        <v>-3.83</v>
      </c>
      <c r="H25" s="15">
        <v>-0.9</v>
      </c>
      <c r="I25" s="15">
        <v>-13.63</v>
      </c>
      <c r="J25" s="15">
        <v>-4.16</v>
      </c>
      <c r="K25" s="15">
        <v>-31.47</v>
      </c>
      <c r="L25" s="15">
        <v>-23.15</v>
      </c>
      <c r="M25" s="15">
        <v>-11.77</v>
      </c>
      <c r="N25" s="15">
        <v>-11.61</v>
      </c>
      <c r="O25" s="15">
        <v>-9.01</v>
      </c>
    </row>
    <row r="26" spans="1:15" ht="18" x14ac:dyDescent="0.2">
      <c r="A26" s="6" t="s">
        <v>153</v>
      </c>
      <c r="B26" s="7">
        <v>4.43</v>
      </c>
      <c r="C26" s="7">
        <v>6.31</v>
      </c>
      <c r="D26" s="7">
        <v>6.41</v>
      </c>
      <c r="E26" s="7">
        <v>5.89</v>
      </c>
      <c r="F26" s="7">
        <v>17.36</v>
      </c>
      <c r="G26" s="7">
        <v>7.91</v>
      </c>
      <c r="H26" s="7">
        <v>9.1999999999999993</v>
      </c>
      <c r="I26" s="7">
        <v>11.28</v>
      </c>
      <c r="J26" s="7"/>
      <c r="K26" s="7">
        <v>19.5</v>
      </c>
      <c r="L26" s="7">
        <v>26</v>
      </c>
      <c r="M26" s="7">
        <v>25.5</v>
      </c>
      <c r="N26" s="7">
        <v>14.7</v>
      </c>
      <c r="O26" s="7">
        <v>2</v>
      </c>
    </row>
    <row r="27" spans="1:15" ht="18" x14ac:dyDescent="0.2">
      <c r="A27" s="6" t="s">
        <v>154</v>
      </c>
      <c r="B27" s="14">
        <v>-4.3099999999999996</v>
      </c>
      <c r="C27" s="14">
        <v>-6.64</v>
      </c>
      <c r="D27" s="14">
        <v>-5.49</v>
      </c>
      <c r="E27" s="14">
        <v>-7.18</v>
      </c>
      <c r="F27" s="14">
        <v>-12.37</v>
      </c>
      <c r="G27" s="14">
        <v>-7.39</v>
      </c>
      <c r="H27" s="14">
        <v>-23.92</v>
      </c>
      <c r="I27" s="14">
        <v>-11.74</v>
      </c>
      <c r="J27" s="14">
        <v>-0.43</v>
      </c>
      <c r="K27" s="14">
        <v>-20.170000000000002</v>
      </c>
      <c r="L27" s="14">
        <v>-19.05</v>
      </c>
      <c r="M27" s="14">
        <v>-26.5</v>
      </c>
      <c r="N27" s="14">
        <v>-13.59</v>
      </c>
      <c r="O27" s="14">
        <v>-7.9</v>
      </c>
    </row>
    <row r="28" spans="1:15" ht="18" x14ac:dyDescent="0.2">
      <c r="A28" s="6" t="s">
        <v>155</v>
      </c>
      <c r="B28" s="7"/>
      <c r="C28" s="7"/>
      <c r="D28" s="7"/>
      <c r="E28" s="7">
        <v>17.170000000000002</v>
      </c>
      <c r="F28" s="7"/>
      <c r="G28" s="7"/>
      <c r="H28" s="7">
        <v>1.97</v>
      </c>
      <c r="I28" s="7"/>
      <c r="J28" s="7"/>
      <c r="K28" s="7">
        <v>4.45</v>
      </c>
      <c r="L28" s="7">
        <v>9.17</v>
      </c>
      <c r="M28" s="7"/>
      <c r="N28" s="7"/>
      <c r="O28" s="7"/>
    </row>
    <row r="29" spans="1:15" ht="18" x14ac:dyDescent="0.2">
      <c r="A29" s="6" t="s">
        <v>156</v>
      </c>
      <c r="B29" s="7"/>
      <c r="C29" s="7"/>
      <c r="D29" s="7"/>
      <c r="E29" s="7"/>
      <c r="F29" s="14">
        <v>-0.12</v>
      </c>
      <c r="G29" s="14">
        <v>-0.55000000000000004</v>
      </c>
      <c r="H29" s="14">
        <v>-0.2</v>
      </c>
      <c r="I29" s="14">
        <v>-0.33</v>
      </c>
      <c r="J29" s="14">
        <v>-1.39</v>
      </c>
      <c r="K29" s="14">
        <v>-2.2000000000000002</v>
      </c>
      <c r="L29" s="14">
        <v>-2.12</v>
      </c>
      <c r="M29" s="14">
        <v>-1.2</v>
      </c>
      <c r="N29" s="14">
        <v>-1.52</v>
      </c>
      <c r="O29" s="14">
        <v>-0.54</v>
      </c>
    </row>
    <row r="30" spans="1:15" ht="18" x14ac:dyDescent="0.2">
      <c r="A30" s="6" t="s">
        <v>157</v>
      </c>
      <c r="B30" s="7"/>
      <c r="C30" s="7"/>
      <c r="D30" s="7"/>
      <c r="E30" s="7"/>
      <c r="F30" s="7">
        <v>4.68</v>
      </c>
      <c r="G30" s="7">
        <v>1.27</v>
      </c>
      <c r="H30" s="7">
        <v>16.54</v>
      </c>
      <c r="I30" s="7">
        <v>22.82</v>
      </c>
      <c r="J30" s="7">
        <v>9.59</v>
      </c>
      <c r="K30" s="7">
        <v>44.54</v>
      </c>
      <c r="L30" s="7"/>
      <c r="M30" s="7">
        <v>30.9</v>
      </c>
      <c r="N30" s="7">
        <v>1.43</v>
      </c>
      <c r="O30" s="7"/>
    </row>
    <row r="31" spans="1:15" ht="18" x14ac:dyDescent="0.2">
      <c r="A31" s="6" t="s">
        <v>158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4">
        <v>-20.010000000000002</v>
      </c>
      <c r="N31" s="7"/>
      <c r="O31" s="14">
        <v>-0.01</v>
      </c>
    </row>
    <row r="32" spans="1:15" ht="18" x14ac:dyDescent="0.2">
      <c r="A32" s="6" t="s">
        <v>159</v>
      </c>
      <c r="B32" s="7"/>
      <c r="C32" s="7"/>
      <c r="D32" s="7"/>
      <c r="E32" s="7"/>
      <c r="F32" s="14">
        <v>-0.05</v>
      </c>
      <c r="G32" s="14">
        <v>-0.71</v>
      </c>
      <c r="H32" s="14">
        <v>-1.49</v>
      </c>
      <c r="I32" s="14">
        <v>-4.0999999999999996</v>
      </c>
      <c r="J32" s="14">
        <v>-6.11</v>
      </c>
      <c r="K32" s="14">
        <v>-11.38</v>
      </c>
      <c r="L32" s="14">
        <v>-14.44</v>
      </c>
      <c r="M32" s="14">
        <v>-15.31</v>
      </c>
      <c r="N32" s="14">
        <v>-14.3</v>
      </c>
      <c r="O32" s="14">
        <v>-6.52</v>
      </c>
    </row>
    <row r="33" spans="1:15" ht="18" x14ac:dyDescent="0.2">
      <c r="A33" s="6" t="s">
        <v>160</v>
      </c>
      <c r="B33" s="7"/>
      <c r="C33" s="7"/>
      <c r="D33" s="7"/>
      <c r="E33" s="7"/>
      <c r="F33" s="14">
        <v>-0.05</v>
      </c>
      <c r="G33" s="14">
        <v>-0.71</v>
      </c>
      <c r="H33" s="14">
        <v>-1.49</v>
      </c>
      <c r="I33" s="14">
        <v>-4.0999999999999996</v>
      </c>
      <c r="J33" s="14">
        <v>-6.11</v>
      </c>
      <c r="K33" s="14">
        <v>-11.38</v>
      </c>
      <c r="L33" s="14">
        <v>-14.44</v>
      </c>
      <c r="M33" s="14">
        <v>-15.31</v>
      </c>
      <c r="N33" s="14">
        <v>-14.3</v>
      </c>
      <c r="O33" s="14">
        <v>-6.52</v>
      </c>
    </row>
    <row r="34" spans="1:15" ht="18" x14ac:dyDescent="0.2">
      <c r="A34" s="6" t="s">
        <v>161</v>
      </c>
      <c r="B34" s="7"/>
      <c r="C34" s="7"/>
      <c r="D34" s="14">
        <v>-0.88</v>
      </c>
      <c r="E34" s="7"/>
      <c r="F34" s="7"/>
      <c r="G34" s="14">
        <v>-0.38</v>
      </c>
      <c r="H34" s="14">
        <v>-0.26</v>
      </c>
      <c r="I34" s="14">
        <v>-0.26</v>
      </c>
      <c r="J34" s="14">
        <v>-0.23</v>
      </c>
      <c r="K34" s="14">
        <v>-1.33</v>
      </c>
      <c r="L34" s="14">
        <v>-0.08</v>
      </c>
      <c r="M34" s="14">
        <v>-1.03</v>
      </c>
      <c r="N34" s="7"/>
      <c r="O34" s="7"/>
    </row>
    <row r="35" spans="1:15" ht="18" x14ac:dyDescent="0.2">
      <c r="A35" s="8" t="s">
        <v>162</v>
      </c>
      <c r="B35" s="9">
        <v>0.12</v>
      </c>
      <c r="C35" s="15">
        <v>-0.33</v>
      </c>
      <c r="D35" s="9">
        <v>0.03</v>
      </c>
      <c r="E35" s="9">
        <v>15.88</v>
      </c>
      <c r="F35" s="9">
        <v>9.5</v>
      </c>
      <c r="G35" s="9">
        <v>0.15</v>
      </c>
      <c r="H35" s="9">
        <v>1.84</v>
      </c>
      <c r="I35" s="9">
        <v>17.66</v>
      </c>
      <c r="J35" s="9">
        <v>1.42</v>
      </c>
      <c r="K35" s="9">
        <v>33.42</v>
      </c>
      <c r="L35" s="15">
        <v>-0.52</v>
      </c>
      <c r="M35" s="15">
        <v>-7.65</v>
      </c>
      <c r="N35" s="15">
        <v>-13.29</v>
      </c>
      <c r="O35" s="15">
        <v>-12.97</v>
      </c>
    </row>
    <row r="36" spans="1:15" ht="18" x14ac:dyDescent="0.2">
      <c r="A36" s="6" t="s">
        <v>163</v>
      </c>
      <c r="B36" s="14">
        <v>-0.02</v>
      </c>
      <c r="C36" s="14">
        <v>-0.01</v>
      </c>
      <c r="D36" s="14">
        <v>-0.03</v>
      </c>
      <c r="E36" s="7">
        <v>0.02</v>
      </c>
      <c r="F36" s="14">
        <v>-0.03</v>
      </c>
      <c r="G36" s="7">
        <v>0.01</v>
      </c>
      <c r="H36" s="14">
        <v>-0.34</v>
      </c>
      <c r="I36" s="14">
        <v>-0.73</v>
      </c>
      <c r="J36" s="7">
        <v>0.64</v>
      </c>
      <c r="K36" s="14">
        <v>-0.13</v>
      </c>
      <c r="L36" s="14">
        <v>-0.25</v>
      </c>
      <c r="M36" s="7">
        <v>0.23</v>
      </c>
      <c r="N36" s="7">
        <v>0.47</v>
      </c>
      <c r="O36" s="7">
        <v>0.53</v>
      </c>
    </row>
    <row r="37" spans="1:15" ht="18" x14ac:dyDescent="0.2">
      <c r="A37" s="8" t="s">
        <v>164</v>
      </c>
      <c r="B37" s="9">
        <v>0.11</v>
      </c>
      <c r="C37" s="15">
        <v>-0.14000000000000001</v>
      </c>
      <c r="D37" s="9">
        <v>0.23</v>
      </c>
      <c r="E37" s="9">
        <v>0.55000000000000004</v>
      </c>
      <c r="F37" s="9">
        <v>6.99</v>
      </c>
      <c r="G37" s="15">
        <v>-4.5599999999999996</v>
      </c>
      <c r="H37" s="9">
        <v>0.89</v>
      </c>
      <c r="I37" s="9">
        <v>10.11</v>
      </c>
      <c r="J37" s="9">
        <v>5.52</v>
      </c>
      <c r="K37" s="9">
        <v>0.93</v>
      </c>
      <c r="L37" s="15">
        <v>-10.59</v>
      </c>
      <c r="M37" s="9">
        <v>1.96</v>
      </c>
      <c r="N37" s="15">
        <v>-8.9700000000000006</v>
      </c>
      <c r="O37" s="15">
        <v>-5.05</v>
      </c>
    </row>
    <row r="38" spans="1:15" ht="18" x14ac:dyDescent="0.2">
      <c r="A38" s="10" t="s">
        <v>62</v>
      </c>
    </row>
    <row r="39" spans="1:15" ht="18" x14ac:dyDescent="0.2">
      <c r="A39" s="8" t="s">
        <v>165</v>
      </c>
      <c r="B39" s="9">
        <v>0.2</v>
      </c>
      <c r="C39" s="9">
        <v>0.41</v>
      </c>
      <c r="D39" s="9">
        <v>0.64</v>
      </c>
      <c r="E39" s="15">
        <v>-3.82</v>
      </c>
      <c r="F39" s="15">
        <v>-2.2999999999999998</v>
      </c>
      <c r="G39" s="15">
        <v>-1.35</v>
      </c>
      <c r="H39" s="15">
        <v>-0.42</v>
      </c>
      <c r="I39" s="9">
        <v>5.78</v>
      </c>
      <c r="J39" s="9">
        <v>5.6</v>
      </c>
      <c r="K39" s="15">
        <v>-3.48</v>
      </c>
      <c r="L39" s="9">
        <v>10.41</v>
      </c>
      <c r="M39" s="9">
        <v>18.559999999999999</v>
      </c>
      <c r="N39" s="9">
        <v>12.4</v>
      </c>
      <c r="O39" s="9">
        <v>14.53</v>
      </c>
    </row>
    <row r="40" spans="1:15" ht="18" x14ac:dyDescent="0.2">
      <c r="A40" s="10" t="s">
        <v>32</v>
      </c>
      <c r="B40" s="11"/>
      <c r="C40" s="13">
        <v>1.02</v>
      </c>
      <c r="D40" s="13">
        <v>0.58299999999999996</v>
      </c>
      <c r="E40" s="12">
        <v>-6.94</v>
      </c>
      <c r="F40" s="13">
        <v>0.39600000000000002</v>
      </c>
      <c r="G40" s="13">
        <v>0.41299999999999998</v>
      </c>
      <c r="H40" s="13">
        <v>0.69299999999999995</v>
      </c>
      <c r="I40" s="13">
        <v>14.919</v>
      </c>
      <c r="J40" s="12">
        <v>-3.2000000000000001E-2</v>
      </c>
      <c r="K40" s="12">
        <v>-1.6220000000000001</v>
      </c>
      <c r="L40" s="13">
        <v>3.9889999999999999</v>
      </c>
      <c r="M40" s="13">
        <v>0.78400000000000003</v>
      </c>
      <c r="N40" s="12">
        <v>-0.33200000000000002</v>
      </c>
      <c r="O40" s="11"/>
    </row>
    <row r="41" spans="1:15" ht="18" x14ac:dyDescent="0.2">
      <c r="A41" s="10" t="s">
        <v>166</v>
      </c>
      <c r="B41" s="13">
        <v>0.02</v>
      </c>
      <c r="C41" s="13">
        <v>4.1000000000000002E-2</v>
      </c>
      <c r="D41" s="13">
        <v>6.0999999999999999E-2</v>
      </c>
      <c r="E41" s="12">
        <v>-0.20899999999999999</v>
      </c>
      <c r="F41" s="12">
        <v>-0.1</v>
      </c>
      <c r="G41" s="12">
        <v>-5.5E-2</v>
      </c>
      <c r="H41" s="12">
        <v>-1.2999999999999999E-2</v>
      </c>
      <c r="I41" s="13">
        <v>0.114</v>
      </c>
      <c r="J41" s="13">
        <v>8.6999999999999994E-2</v>
      </c>
      <c r="K41" s="12">
        <v>-3.3000000000000002E-2</v>
      </c>
      <c r="L41" s="13">
        <v>7.4999999999999997E-2</v>
      </c>
      <c r="M41" s="13">
        <v>0.13400000000000001</v>
      </c>
      <c r="N41" s="13">
        <v>0.106</v>
      </c>
      <c r="O41" s="13">
        <v>0.13</v>
      </c>
    </row>
    <row r="42" spans="1:15" ht="18" x14ac:dyDescent="0.2">
      <c r="A42" s="6" t="s">
        <v>167</v>
      </c>
      <c r="B42" s="7">
        <v>0.3</v>
      </c>
      <c r="C42" s="7">
        <v>0.41</v>
      </c>
      <c r="D42" s="7">
        <v>0.27</v>
      </c>
      <c r="E42" s="7">
        <v>0.5</v>
      </c>
      <c r="F42" s="7">
        <v>1.05</v>
      </c>
      <c r="G42" s="7">
        <v>8.0399999999999991</v>
      </c>
      <c r="H42" s="7">
        <v>3.48</v>
      </c>
      <c r="I42" s="7">
        <v>4.3600000000000003</v>
      </c>
      <c r="J42" s="7">
        <v>14.47</v>
      </c>
      <c r="K42" s="7">
        <v>19.989999999999998</v>
      </c>
      <c r="L42" s="7">
        <v>20.93</v>
      </c>
      <c r="M42" s="7">
        <v>10.34</v>
      </c>
      <c r="N42" s="7">
        <v>12.3</v>
      </c>
      <c r="O42" s="7">
        <v>3.33</v>
      </c>
    </row>
    <row r="43" spans="1:15" ht="18" x14ac:dyDescent="0.2">
      <c r="A43" s="6" t="s">
        <v>168</v>
      </c>
      <c r="B43" s="7">
        <v>0.41</v>
      </c>
      <c r="C43" s="7">
        <v>0.27</v>
      </c>
      <c r="D43" s="7">
        <v>0.5</v>
      </c>
      <c r="E43" s="7">
        <v>1.05</v>
      </c>
      <c r="F43" s="7">
        <v>8.0399999999999991</v>
      </c>
      <c r="G43" s="7">
        <v>3.48</v>
      </c>
      <c r="H43" s="7">
        <v>4.3600000000000003</v>
      </c>
      <c r="I43" s="7">
        <v>14.47</v>
      </c>
      <c r="J43" s="7">
        <v>19.989999999999998</v>
      </c>
      <c r="K43" s="7">
        <v>20.93</v>
      </c>
      <c r="L43" s="7">
        <v>10.34</v>
      </c>
      <c r="M43" s="7">
        <v>12.3</v>
      </c>
      <c r="N43" s="7">
        <v>3.33</v>
      </c>
      <c r="O43" s="7">
        <v>2.62</v>
      </c>
    </row>
    <row r="44" spans="1:15" ht="18" x14ac:dyDescent="0.2">
      <c r="A44" s="6" t="s">
        <v>169</v>
      </c>
      <c r="B44" s="7">
        <v>0.04</v>
      </c>
      <c r="C44" s="7">
        <v>0.09</v>
      </c>
      <c r="D44" s="7">
        <v>0.16</v>
      </c>
      <c r="E44" s="7">
        <v>0.15</v>
      </c>
      <c r="F44" s="7">
        <v>0.26</v>
      </c>
      <c r="G44" s="7">
        <v>0.45</v>
      </c>
      <c r="H44" s="7">
        <v>0.61</v>
      </c>
      <c r="I44" s="7">
        <v>0.06</v>
      </c>
      <c r="J44" s="7">
        <v>7.0000000000000007E-2</v>
      </c>
      <c r="K44" s="7">
        <v>0.17</v>
      </c>
      <c r="L44" s="7">
        <v>0.1</v>
      </c>
      <c r="M44" s="7">
        <v>0.16</v>
      </c>
      <c r="N44" s="7">
        <v>0.93</v>
      </c>
      <c r="O44" s="7">
        <v>1.1100000000000001</v>
      </c>
    </row>
    <row r="45" spans="1:15" ht="18" x14ac:dyDescent="0.2">
      <c r="A45" s="6" t="s">
        <v>170</v>
      </c>
      <c r="B45" s="7">
        <v>0.46</v>
      </c>
      <c r="C45" s="7">
        <v>0.22</v>
      </c>
      <c r="D45" s="7">
        <v>0.02</v>
      </c>
      <c r="E45" s="7">
        <v>0.01</v>
      </c>
      <c r="F45" s="7">
        <v>0.01</v>
      </c>
      <c r="G45" s="7">
        <v>0.05</v>
      </c>
      <c r="H45" s="7">
        <v>0.01</v>
      </c>
      <c r="I45" s="7">
        <v>0.04</v>
      </c>
      <c r="J45" s="7">
        <v>0.12</v>
      </c>
      <c r="K45" s="7">
        <v>0.09</v>
      </c>
      <c r="L45" s="7">
        <v>0.28000000000000003</v>
      </c>
      <c r="M45" s="7">
        <v>0.15</v>
      </c>
      <c r="N45" s="7">
        <v>0.14000000000000001</v>
      </c>
      <c r="O45" s="7">
        <v>0.16</v>
      </c>
    </row>
    <row r="46" spans="1:15" ht="18" x14ac:dyDescent="0.2">
      <c r="A46" s="6" t="s">
        <v>171</v>
      </c>
      <c r="B46" s="7">
        <v>0.04</v>
      </c>
      <c r="C46" s="7">
        <v>0.08</v>
      </c>
      <c r="D46" s="7">
        <v>0.13</v>
      </c>
      <c r="E46" s="14">
        <v>-0.54</v>
      </c>
      <c r="F46" s="14">
        <v>-0.24</v>
      </c>
      <c r="G46" s="14">
        <v>-0.21</v>
      </c>
      <c r="H46" s="14">
        <v>-0.17</v>
      </c>
      <c r="I46" s="7">
        <v>0.14000000000000001</v>
      </c>
      <c r="J46" s="14">
        <v>-0.09</v>
      </c>
      <c r="K46" s="14">
        <v>-1.58</v>
      </c>
      <c r="L46" s="14">
        <v>-0.8</v>
      </c>
      <c r="M46" s="14">
        <v>-0.39</v>
      </c>
      <c r="N46" s="14">
        <v>-0.67</v>
      </c>
      <c r="O46" s="7">
        <v>0.05</v>
      </c>
    </row>
  </sheetData>
  <mergeCells count="1">
    <mergeCell ref="A1:O1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E89F4-7E14-1E41-8D1C-1F38F3D45368}">
  <dimension ref="B1:I23"/>
  <sheetViews>
    <sheetView zoomScale="136" workbookViewId="0">
      <selection activeCell="I13" sqref="I13"/>
    </sheetView>
  </sheetViews>
  <sheetFormatPr baseColWidth="10" defaultRowHeight="13" x14ac:dyDescent="0.15"/>
  <cols>
    <col min="2" max="2" width="18.6640625" bestFit="1" customWidth="1"/>
  </cols>
  <sheetData>
    <row r="1" spans="2:9" x14ac:dyDescent="0.15">
      <c r="C1" t="s">
        <v>1</v>
      </c>
      <c r="D1" t="s">
        <v>2</v>
      </c>
      <c r="F1" s="3" t="s">
        <v>15</v>
      </c>
    </row>
    <row r="2" spans="2:9" x14ac:dyDescent="0.15">
      <c r="B2" t="s">
        <v>0</v>
      </c>
      <c r="C2">
        <v>16.34</v>
      </c>
      <c r="D2" s="1">
        <v>2.89</v>
      </c>
      <c r="F2" t="s">
        <v>10</v>
      </c>
      <c r="G2" s="1">
        <v>10</v>
      </c>
    </row>
    <row r="3" spans="2:9" x14ac:dyDescent="0.15">
      <c r="B3" t="s">
        <v>3</v>
      </c>
      <c r="C3">
        <v>4.5259999999999998</v>
      </c>
      <c r="D3" s="1">
        <v>10</v>
      </c>
      <c r="F3" t="s">
        <v>12</v>
      </c>
      <c r="G3" s="1">
        <v>1</v>
      </c>
    </row>
    <row r="4" spans="2:9" x14ac:dyDescent="0.15">
      <c r="B4" t="s">
        <v>4</v>
      </c>
      <c r="C4">
        <v>1.468</v>
      </c>
      <c r="D4" s="1">
        <v>12</v>
      </c>
      <c r="F4" t="s">
        <v>13</v>
      </c>
      <c r="G4" s="1">
        <f>(C3+C4)*C8</f>
        <v>13.111875</v>
      </c>
    </row>
    <row r="5" spans="2:9" x14ac:dyDescent="0.15">
      <c r="D5" s="1"/>
      <c r="F5" t="s">
        <v>14</v>
      </c>
      <c r="G5" s="1">
        <f>G2-SUM(G3:G4)</f>
        <v>-4.1118749999999995</v>
      </c>
    </row>
    <row r="6" spans="2:9" x14ac:dyDescent="0.15">
      <c r="B6" t="s">
        <v>5</v>
      </c>
      <c r="D6" s="1"/>
    </row>
    <row r="7" spans="2:9" x14ac:dyDescent="0.15">
      <c r="B7" t="s">
        <v>6</v>
      </c>
      <c r="C7" s="1">
        <v>25</v>
      </c>
      <c r="D7" s="1"/>
      <c r="F7" s="3" t="s">
        <v>16</v>
      </c>
    </row>
    <row r="8" spans="2:9" x14ac:dyDescent="0.15">
      <c r="B8" t="s">
        <v>7</v>
      </c>
      <c r="C8" s="1">
        <f>2.1875</f>
        <v>2.1875</v>
      </c>
      <c r="F8" s="4" t="s">
        <v>10</v>
      </c>
      <c r="G8" s="1">
        <f>G2</f>
        <v>10</v>
      </c>
    </row>
    <row r="9" spans="2:9" x14ac:dyDescent="0.15">
      <c r="B9" t="s">
        <v>8</v>
      </c>
      <c r="C9" s="1">
        <f>SUM(C7:C8)</f>
        <v>27.1875</v>
      </c>
      <c r="F9" s="4" t="s">
        <v>9</v>
      </c>
      <c r="G9" s="1">
        <v>15</v>
      </c>
    </row>
    <row r="10" spans="2:9" x14ac:dyDescent="0.15">
      <c r="F10" s="4" t="s">
        <v>11</v>
      </c>
      <c r="G10" s="1">
        <f>G8+G9</f>
        <v>25</v>
      </c>
    </row>
    <row r="11" spans="2:9" x14ac:dyDescent="0.15">
      <c r="B11" t="s">
        <v>18</v>
      </c>
      <c r="C11" s="2">
        <f>C9/D2</f>
        <v>9.4074394463667819</v>
      </c>
    </row>
    <row r="12" spans="2:9" x14ac:dyDescent="0.15">
      <c r="F12" t="s">
        <v>12</v>
      </c>
      <c r="G12" s="1">
        <v>1</v>
      </c>
    </row>
    <row r="13" spans="2:9" x14ac:dyDescent="0.15">
      <c r="B13" s="3" t="s">
        <v>19</v>
      </c>
      <c r="F13" t="s">
        <v>13</v>
      </c>
      <c r="G13" s="1">
        <f>C4*C8</f>
        <v>3.2112499999999997</v>
      </c>
      <c r="I13" s="1"/>
    </row>
    <row r="14" spans="2:9" x14ac:dyDescent="0.15">
      <c r="B14" t="s">
        <v>20</v>
      </c>
      <c r="C14" s="1">
        <v>10</v>
      </c>
      <c r="F14" t="s">
        <v>14</v>
      </c>
      <c r="G14" s="1">
        <f>G10-SUM(G12:G13)</f>
        <v>20.78875</v>
      </c>
    </row>
    <row r="15" spans="2:9" x14ac:dyDescent="0.15">
      <c r="B15" t="s">
        <v>21</v>
      </c>
      <c r="C15" s="2">
        <f>C11</f>
        <v>9.4074394463667819</v>
      </c>
    </row>
    <row r="16" spans="2:9" x14ac:dyDescent="0.15">
      <c r="B16" t="s">
        <v>22</v>
      </c>
      <c r="C16" s="1">
        <f>C14/C15</f>
        <v>1.0629885057471264</v>
      </c>
      <c r="F16" t="s">
        <v>1</v>
      </c>
      <c r="G16" s="2">
        <f>C2+(C3*C11)</f>
        <v>58.91807093425605</v>
      </c>
    </row>
    <row r="17" spans="2:7" x14ac:dyDescent="0.15">
      <c r="B17" t="s">
        <v>17</v>
      </c>
      <c r="C17" s="1">
        <f>G17</f>
        <v>0.35284166080721152</v>
      </c>
      <c r="F17" t="s">
        <v>17</v>
      </c>
      <c r="G17" s="1">
        <f>G14/G16</f>
        <v>0.35284166080721152</v>
      </c>
    </row>
    <row r="18" spans="2:7" x14ac:dyDescent="0.15">
      <c r="B18" t="s">
        <v>23</v>
      </c>
      <c r="C18" s="2">
        <f>C16/C17</f>
        <v>3.0126502162904472</v>
      </c>
    </row>
    <row r="20" spans="2:7" x14ac:dyDescent="0.15">
      <c r="B20" s="3" t="s">
        <v>24</v>
      </c>
    </row>
    <row r="21" spans="2:7" x14ac:dyDescent="0.15">
      <c r="B21" t="s">
        <v>25</v>
      </c>
      <c r="C21" s="1">
        <f>D2</f>
        <v>2.89</v>
      </c>
    </row>
    <row r="22" spans="2:7" x14ac:dyDescent="0.15">
      <c r="B22" t="s">
        <v>26</v>
      </c>
      <c r="C22" s="1">
        <f>G17</f>
        <v>0.35284166080721152</v>
      </c>
    </row>
    <row r="23" spans="2:7" x14ac:dyDescent="0.15">
      <c r="B23" t="s">
        <v>27</v>
      </c>
      <c r="C23" s="2">
        <f>C21/C22</f>
        <v>8.1906427755396543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historicals</vt:lpstr>
      <vt:lpstr>Model</vt:lpstr>
      <vt:lpstr>is</vt:lpstr>
      <vt:lpstr>bs</vt:lpstr>
      <vt:lpstr>cf</vt:lpstr>
      <vt:lpstr>vals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Marino, Myles</dc:creator>
  <cp:lastModifiedBy>Marino, Myles</cp:lastModifiedBy>
  <dcterms:created xsi:type="dcterms:W3CDTF">2024-08-25T14:13:44Z</dcterms:created>
  <dcterms:modified xsi:type="dcterms:W3CDTF">2024-09-14T21:12:35Z</dcterms:modified>
</cp:coreProperties>
</file>